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808" activeTab="5"/>
  </bookViews>
  <sheets>
    <sheet name="252" sheetId="2" r:id="rId1"/>
    <sheet name="253" sheetId="3" r:id="rId2"/>
    <sheet name="254" sheetId="4" r:id="rId3"/>
    <sheet name="264" sheetId="7" r:id="rId4"/>
    <sheet name="251" sheetId="1" r:id="rId5"/>
    <sheet name="255" sheetId="5" r:id="rId6"/>
    <sheet name="toplam" sheetId="6" r:id="rId7"/>
  </sheets>
  <definedNames>
    <definedName name="_xlnm.Print_Area" localSheetId="4">'251'!$A$1:$R$12</definedName>
    <definedName name="_xlnm.Print_Area" localSheetId="0">'252'!$A$1:$R$34</definedName>
    <definedName name="_xlnm.Print_Area" localSheetId="1">'253'!$A$16:$J$32</definedName>
    <definedName name="_xlnm.Print_Area" localSheetId="2">'254'!$A$1:$R$35</definedName>
    <definedName name="_xlnm.Print_Area" localSheetId="5">'255'!$A$1:$R$91</definedName>
    <definedName name="_xlnm.Print_Area" localSheetId="3">'264'!$A$1:$R$21</definedName>
    <definedName name="_xlnm.Print_Area" localSheetId="6">toplam!$A$11:$O$20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8" i="7" l="1"/>
  <c r="N28" i="7"/>
  <c r="M29" i="7"/>
  <c r="N29" i="7"/>
  <c r="I28" i="7"/>
  <c r="I29" i="7"/>
  <c r="I30" i="7"/>
  <c r="Q88" i="5"/>
  <c r="R88" i="5"/>
  <c r="P88" i="5"/>
  <c r="Q87" i="5"/>
  <c r="R87" i="5" s="1"/>
  <c r="P87" i="5"/>
  <c r="P86" i="5"/>
  <c r="Q86" i="5" s="1"/>
  <c r="R86" i="5" s="1"/>
  <c r="Q85" i="5"/>
  <c r="R85" i="5" s="1"/>
  <c r="P85" i="5"/>
  <c r="O29" i="7" l="1"/>
  <c r="O28" i="7"/>
  <c r="P28" i="7"/>
  <c r="Q28" i="7" s="1"/>
  <c r="R28" i="7" s="1"/>
  <c r="P29" i="7"/>
  <c r="Q29" i="7" s="1"/>
  <c r="R29" i="7" s="1"/>
  <c r="Q84" i="5"/>
  <c r="R84" i="5" s="1"/>
  <c r="P84" i="5"/>
  <c r="P83" i="5"/>
  <c r="Q83" i="5" s="1"/>
  <c r="R83" i="5" s="1"/>
  <c r="Q82" i="5"/>
  <c r="R82" i="5" s="1"/>
  <c r="P82" i="5"/>
  <c r="P81" i="5"/>
  <c r="Q81" i="5" s="1"/>
  <c r="R81" i="5" s="1"/>
  <c r="Q80" i="5"/>
  <c r="R80" i="5" s="1"/>
  <c r="P80" i="5"/>
  <c r="M70" i="5"/>
  <c r="N16" i="1"/>
  <c r="Q16" i="1" s="1"/>
  <c r="M16" i="1"/>
  <c r="O16" i="1" s="1"/>
  <c r="I16" i="1"/>
  <c r="R16" i="1" l="1"/>
  <c r="F89" i="5"/>
  <c r="G89" i="5"/>
  <c r="H89" i="5"/>
  <c r="I89" i="5"/>
  <c r="M89" i="5"/>
  <c r="N89" i="5"/>
  <c r="O89" i="5"/>
  <c r="P89" i="5"/>
  <c r="Q89" i="5"/>
  <c r="P76" i="5" l="1"/>
  <c r="Q76" i="5" s="1"/>
  <c r="R76" i="5" s="1"/>
  <c r="R79" i="5"/>
  <c r="Q79" i="5"/>
  <c r="P79" i="5"/>
  <c r="R78" i="5"/>
  <c r="Q78" i="5"/>
  <c r="P78" i="5"/>
  <c r="P77" i="5"/>
  <c r="Q77" i="5" s="1"/>
  <c r="R77" i="5" s="1"/>
  <c r="P4" i="5" l="1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69" i="5"/>
  <c r="M9" i="7"/>
  <c r="M10" i="7"/>
  <c r="M11" i="7"/>
  <c r="M12" i="7"/>
  <c r="M13" i="7"/>
  <c r="M14" i="7"/>
  <c r="M15" i="7"/>
  <c r="M16" i="7"/>
  <c r="M17" i="7"/>
  <c r="M18" i="7"/>
  <c r="M8" i="7"/>
  <c r="M3" i="7"/>
  <c r="M4" i="7"/>
  <c r="M5" i="7"/>
  <c r="M6" i="7"/>
  <c r="M7" i="7"/>
  <c r="N18" i="7"/>
  <c r="I18" i="7"/>
  <c r="N17" i="7"/>
  <c r="I17" i="7"/>
  <c r="N16" i="7"/>
  <c r="I16" i="7"/>
  <c r="F16" i="7"/>
  <c r="C16" i="7"/>
  <c r="N15" i="7"/>
  <c r="I15" i="7"/>
  <c r="N14" i="7"/>
  <c r="I14" i="7"/>
  <c r="N13" i="7"/>
  <c r="I13" i="7"/>
  <c r="N12" i="7"/>
  <c r="I12" i="7"/>
  <c r="N11" i="7"/>
  <c r="I11" i="7"/>
  <c r="N10" i="7"/>
  <c r="I10" i="7"/>
  <c r="N9" i="7"/>
  <c r="I9" i="7"/>
  <c r="N8" i="7"/>
  <c r="I8" i="7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H70" i="5"/>
  <c r="G70" i="5"/>
  <c r="F70" i="5"/>
  <c r="C70" i="5"/>
  <c r="O10" i="7" l="1"/>
  <c r="P10" i="7" s="1"/>
  <c r="Q10" i="7" s="1"/>
  <c r="R10" i="7" s="1"/>
  <c r="O12" i="7"/>
  <c r="P12" i="7" s="1"/>
  <c r="Q12" i="7" s="1"/>
  <c r="R12" i="7" s="1"/>
  <c r="O11" i="7"/>
  <c r="P11" i="7" s="1"/>
  <c r="Q11" i="7" s="1"/>
  <c r="R11" i="7" s="1"/>
  <c r="O16" i="7"/>
  <c r="P16" i="7" s="1"/>
  <c r="Q16" i="7" s="1"/>
  <c r="R16" i="7" s="1"/>
  <c r="O8" i="7"/>
  <c r="P8" i="7" s="1"/>
  <c r="Q8" i="7" s="1"/>
  <c r="R8" i="7" s="1"/>
  <c r="O15" i="7"/>
  <c r="P15" i="7" s="1"/>
  <c r="Q15" i="7" s="1"/>
  <c r="R15" i="7" s="1"/>
  <c r="O18" i="7"/>
  <c r="P18" i="7" s="1"/>
  <c r="Q18" i="7" s="1"/>
  <c r="R18" i="7" s="1"/>
  <c r="O14" i="7"/>
  <c r="P14" i="7" s="1"/>
  <c r="Q14" i="7" s="1"/>
  <c r="R14" i="7" s="1"/>
  <c r="O17" i="7"/>
  <c r="P17" i="7" s="1"/>
  <c r="Q17" i="7" s="1"/>
  <c r="R17" i="7" s="1"/>
  <c r="O9" i="7"/>
  <c r="P9" i="7" s="1"/>
  <c r="Q9" i="7" s="1"/>
  <c r="R9" i="7" s="1"/>
  <c r="O13" i="7"/>
  <c r="P13" i="7" s="1"/>
  <c r="Q13" i="7" s="1"/>
  <c r="R13" i="7" s="1"/>
  <c r="N3" i="7"/>
  <c r="N4" i="7"/>
  <c r="M12" i="1"/>
  <c r="N30" i="7" l="1"/>
  <c r="M30" i="7"/>
  <c r="P30" i="7" s="1"/>
  <c r="Q30" i="7" s="1"/>
  <c r="R30" i="7" s="1"/>
  <c r="N27" i="7"/>
  <c r="M27" i="7"/>
  <c r="P27" i="7" s="1"/>
  <c r="I27" i="7"/>
  <c r="I26" i="7"/>
  <c r="I25" i="7"/>
  <c r="F31" i="7"/>
  <c r="C31" i="7"/>
  <c r="N7" i="7"/>
  <c r="O7" i="7"/>
  <c r="P7" i="7" s="1"/>
  <c r="N6" i="7"/>
  <c r="N5" i="7"/>
  <c r="O4" i="7"/>
  <c r="P4" i="7" s="1"/>
  <c r="Q4" i="7" s="1"/>
  <c r="R4" i="7" s="1"/>
  <c r="O3" i="7"/>
  <c r="P3" i="7" s="1"/>
  <c r="I7" i="7"/>
  <c r="I6" i="7"/>
  <c r="I5" i="7"/>
  <c r="I4" i="7"/>
  <c r="I3" i="7"/>
  <c r="N26" i="7"/>
  <c r="M26" i="7"/>
  <c r="P26" i="7" s="1"/>
  <c r="Q26" i="7" s="1"/>
  <c r="R26" i="7" s="1"/>
  <c r="N25" i="7"/>
  <c r="M25" i="7"/>
  <c r="P25" i="7" s="1"/>
  <c r="H31" i="7"/>
  <c r="G31" i="7"/>
  <c r="Q27" i="7" l="1"/>
  <c r="R27" i="7" s="1"/>
  <c r="Q7" i="7"/>
  <c r="R7" i="7" s="1"/>
  <c r="O27" i="7"/>
  <c r="O30" i="7"/>
  <c r="I31" i="7"/>
  <c r="O25" i="7"/>
  <c r="Q25" i="7"/>
  <c r="R25" i="7" s="1"/>
  <c r="G32" i="7"/>
  <c r="O26" i="7"/>
  <c r="O6" i="7"/>
  <c r="P6" i="7" s="1"/>
  <c r="Q6" i="7" s="1"/>
  <c r="R6" i="7" s="1"/>
  <c r="Q3" i="7"/>
  <c r="R3" i="7" s="1"/>
  <c r="O5" i="7"/>
  <c r="P5" i="7" s="1"/>
  <c r="Q5" i="7"/>
  <c r="R5" i="7" s="1"/>
  <c r="M31" i="7"/>
  <c r="N31" i="7"/>
  <c r="M32" i="7" l="1"/>
  <c r="P31" i="7"/>
  <c r="O31" i="7"/>
  <c r="Q31" i="7"/>
  <c r="R31" i="7" l="1"/>
  <c r="N69" i="5" l="1"/>
  <c r="I69" i="5"/>
  <c r="N68" i="5"/>
  <c r="I68" i="5"/>
  <c r="N67" i="5"/>
  <c r="I67" i="5"/>
  <c r="N66" i="5"/>
  <c r="Q66" i="5"/>
  <c r="R66" i="5" s="1"/>
  <c r="I66" i="5"/>
  <c r="N65" i="5"/>
  <c r="O65" i="5"/>
  <c r="I65" i="5"/>
  <c r="N64" i="5"/>
  <c r="I64" i="5"/>
  <c r="I63" i="5"/>
  <c r="N63" i="5"/>
  <c r="N62" i="5"/>
  <c r="I62" i="5"/>
  <c r="O69" i="5" l="1"/>
  <c r="Q67" i="5"/>
  <c r="R67" i="5" s="1"/>
  <c r="Q65" i="5"/>
  <c r="R65" i="5" s="1"/>
  <c r="Q69" i="5"/>
  <c r="R69" i="5" s="1"/>
  <c r="O68" i="5"/>
  <c r="Q68" i="5"/>
  <c r="R68" i="5" s="1"/>
  <c r="O67" i="5"/>
  <c r="O66" i="5"/>
  <c r="O64" i="5"/>
  <c r="Q64" i="5"/>
  <c r="R64" i="5" s="1"/>
  <c r="O63" i="5"/>
  <c r="Q63" i="5"/>
  <c r="R63" i="5" s="1"/>
  <c r="O62" i="5"/>
  <c r="Q62" i="5"/>
  <c r="R62" i="5" s="1"/>
  <c r="F91" i="5"/>
  <c r="N61" i="5" l="1"/>
  <c r="I61" i="5"/>
  <c r="N60" i="5"/>
  <c r="I60" i="5"/>
  <c r="Q60" i="5" l="1"/>
  <c r="R60" i="5" s="1"/>
  <c r="O60" i="5"/>
  <c r="O61" i="5"/>
  <c r="Q61" i="5" l="1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3" i="5"/>
  <c r="R61" i="5" l="1"/>
  <c r="F11" i="1"/>
  <c r="G11" i="1"/>
  <c r="I11" i="1"/>
  <c r="P11" i="1"/>
  <c r="N4" i="1"/>
  <c r="N5" i="1"/>
  <c r="Q5" i="1" s="1"/>
  <c r="N6" i="1"/>
  <c r="N7" i="1"/>
  <c r="Q7" i="1" s="1"/>
  <c r="N8" i="1"/>
  <c r="N9" i="1"/>
  <c r="Q9" i="1" s="1"/>
  <c r="N10" i="1"/>
  <c r="M4" i="1"/>
  <c r="M5" i="1"/>
  <c r="M6" i="1"/>
  <c r="M7" i="1"/>
  <c r="O7" i="1" s="1"/>
  <c r="M8" i="1"/>
  <c r="M9" i="1"/>
  <c r="M10" i="1"/>
  <c r="I4" i="1"/>
  <c r="I5" i="1"/>
  <c r="I6" i="1"/>
  <c r="I7" i="1"/>
  <c r="I8" i="1"/>
  <c r="I9" i="1"/>
  <c r="I10" i="1"/>
  <c r="I3" i="1"/>
  <c r="M3" i="1"/>
  <c r="O9" i="1" l="1"/>
  <c r="O8" i="1"/>
  <c r="R7" i="1"/>
  <c r="O6" i="1"/>
  <c r="R5" i="1"/>
  <c r="O4" i="1"/>
  <c r="O10" i="1"/>
  <c r="O5" i="1"/>
  <c r="R9" i="1"/>
  <c r="M11" i="1"/>
  <c r="Q10" i="1"/>
  <c r="R10" i="1" s="1"/>
  <c r="Q8" i="1"/>
  <c r="R8" i="1" s="1"/>
  <c r="Q6" i="1"/>
  <c r="R6" i="1" s="1"/>
  <c r="Q4" i="1"/>
  <c r="R4" i="1" l="1"/>
  <c r="N50" i="5" l="1"/>
  <c r="N51" i="5"/>
  <c r="N52" i="5"/>
  <c r="N53" i="5"/>
  <c r="N54" i="5"/>
  <c r="O54" i="5" s="1"/>
  <c r="N55" i="5"/>
  <c r="N56" i="5"/>
  <c r="N57" i="5"/>
  <c r="N58" i="5"/>
  <c r="N59" i="5"/>
  <c r="I50" i="5"/>
  <c r="I51" i="5"/>
  <c r="I52" i="5"/>
  <c r="I53" i="5"/>
  <c r="I54" i="5"/>
  <c r="I55" i="5"/>
  <c r="I56" i="5"/>
  <c r="I57" i="5"/>
  <c r="I58" i="5"/>
  <c r="I59" i="5"/>
  <c r="E89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5" i="5"/>
  <c r="M6" i="5"/>
  <c r="M7" i="5"/>
  <c r="M8" i="5"/>
  <c r="M9" i="5"/>
  <c r="M10" i="5"/>
  <c r="M11" i="5"/>
  <c r="M12" i="5"/>
  <c r="M4" i="5"/>
  <c r="M34" i="5"/>
  <c r="M35" i="5"/>
  <c r="O52" i="5" l="1"/>
  <c r="Q52" i="5"/>
  <c r="R52" i="5" s="1"/>
  <c r="O59" i="5"/>
  <c r="Q59" i="5"/>
  <c r="R59" i="5" s="1"/>
  <c r="O7" i="5"/>
  <c r="Q7" i="5" s="1"/>
  <c r="R7" i="5" s="1"/>
  <c r="O51" i="5"/>
  <c r="Q51" i="5"/>
  <c r="R51" i="5" s="1"/>
  <c r="Q54" i="5"/>
  <c r="R54" i="5" s="1"/>
  <c r="O50" i="5"/>
  <c r="Q50" i="5"/>
  <c r="R50" i="5" s="1"/>
  <c r="O42" i="5"/>
  <c r="Q42" i="5" s="1"/>
  <c r="R42" i="5" s="1"/>
  <c r="O58" i="5"/>
  <c r="O57" i="5"/>
  <c r="O53" i="5"/>
  <c r="O56" i="5"/>
  <c r="O55" i="5"/>
  <c r="O8" i="5"/>
  <c r="Q58" i="5"/>
  <c r="R58" i="5" s="1"/>
  <c r="Q57" i="5"/>
  <c r="R57" i="5" s="1"/>
  <c r="Q55" i="5"/>
  <c r="R55" i="5" s="1"/>
  <c r="Q53" i="5"/>
  <c r="R53" i="5" s="1"/>
  <c r="Q56" i="5"/>
  <c r="R56" i="5" s="1"/>
  <c r="O10" i="5"/>
  <c r="O34" i="5"/>
  <c r="O26" i="5"/>
  <c r="O11" i="5"/>
  <c r="O35" i="5"/>
  <c r="O43" i="5"/>
  <c r="O27" i="5"/>
  <c r="O19" i="5"/>
  <c r="O18" i="5"/>
  <c r="O12" i="5"/>
  <c r="O4" i="5"/>
  <c r="O9" i="5"/>
  <c r="O44" i="5"/>
  <c r="O36" i="5"/>
  <c r="O28" i="5"/>
  <c r="O20" i="5"/>
  <c r="O6" i="5"/>
  <c r="O41" i="5"/>
  <c r="O33" i="5"/>
  <c r="O25" i="5"/>
  <c r="O17" i="5"/>
  <c r="O45" i="5"/>
  <c r="O37" i="5"/>
  <c r="O29" i="5"/>
  <c r="O21" i="5"/>
  <c r="O13" i="5"/>
  <c r="O5" i="5"/>
  <c r="O40" i="5"/>
  <c r="O47" i="5"/>
  <c r="O39" i="5"/>
  <c r="O31" i="5"/>
  <c r="O23" i="5"/>
  <c r="O15" i="5"/>
  <c r="O46" i="5"/>
  <c r="O38" i="5"/>
  <c r="O30" i="5"/>
  <c r="O22" i="5"/>
  <c r="O14" i="5"/>
  <c r="O48" i="5"/>
  <c r="O24" i="5"/>
  <c r="O32" i="5"/>
  <c r="O16" i="5"/>
  <c r="C38" i="6"/>
  <c r="C34" i="6"/>
  <c r="C30" i="6"/>
  <c r="N34" i="6"/>
  <c r="G34" i="6"/>
  <c r="F34" i="6"/>
  <c r="H34" i="6" s="1"/>
  <c r="I34" i="6" s="1"/>
  <c r="D34" i="6"/>
  <c r="J34" i="6" s="1"/>
  <c r="N33" i="6"/>
  <c r="J33" i="6"/>
  <c r="I33" i="6"/>
  <c r="K33" i="6" s="1"/>
  <c r="H33" i="6"/>
  <c r="D33" i="6"/>
  <c r="N32" i="6"/>
  <c r="J32" i="6"/>
  <c r="H32" i="6"/>
  <c r="I32" i="6" s="1"/>
  <c r="K32" i="6" s="1"/>
  <c r="O32" i="6" s="1"/>
  <c r="D32" i="6"/>
  <c r="N31" i="6"/>
  <c r="H31" i="6"/>
  <c r="I31" i="6" s="1"/>
  <c r="K31" i="6" s="1"/>
  <c r="D31" i="6"/>
  <c r="J31" i="6" s="1"/>
  <c r="N30" i="6"/>
  <c r="H30" i="6"/>
  <c r="D30" i="6"/>
  <c r="N29" i="6"/>
  <c r="I29" i="6"/>
  <c r="K29" i="6" s="1"/>
  <c r="O29" i="6" s="1"/>
  <c r="H29" i="6"/>
  <c r="D29" i="6"/>
  <c r="G19" i="6"/>
  <c r="F19" i="6"/>
  <c r="C19" i="6"/>
  <c r="B19" i="6"/>
  <c r="C15" i="6"/>
  <c r="I49" i="5"/>
  <c r="G104" i="5"/>
  <c r="F104" i="5"/>
  <c r="F23" i="4"/>
  <c r="F32" i="4" s="1"/>
  <c r="C23" i="4"/>
  <c r="I23" i="4"/>
  <c r="I19" i="2"/>
  <c r="F19" i="2"/>
  <c r="F29" i="2" s="1"/>
  <c r="C19" i="2"/>
  <c r="J19" i="2"/>
  <c r="I70" i="5" l="1"/>
  <c r="Q38" i="5"/>
  <c r="R38" i="5" s="1"/>
  <c r="Q16" i="5"/>
  <c r="R16" i="5" s="1"/>
  <c r="Q46" i="5"/>
  <c r="R46" i="5" s="1"/>
  <c r="Q13" i="5"/>
  <c r="R13" i="5" s="1"/>
  <c r="Q41" i="5"/>
  <c r="R41" i="5" s="1"/>
  <c r="Q12" i="5"/>
  <c r="R12" i="5" s="1"/>
  <c r="Q34" i="5"/>
  <c r="R34" i="5" s="1"/>
  <c r="Q4" i="5"/>
  <c r="R4" i="5" s="1"/>
  <c r="Q32" i="5"/>
  <c r="R32" i="5" s="1"/>
  <c r="Q15" i="5"/>
  <c r="R15" i="5" s="1"/>
  <c r="Q21" i="5"/>
  <c r="R21" i="5" s="1"/>
  <c r="Q6" i="5"/>
  <c r="R6" i="5" s="1"/>
  <c r="Q18" i="5"/>
  <c r="R18" i="5" s="1"/>
  <c r="Q10" i="5"/>
  <c r="R10" i="5" s="1"/>
  <c r="Q24" i="5"/>
  <c r="R24" i="5" s="1"/>
  <c r="Q23" i="5"/>
  <c r="R23" i="5" s="1"/>
  <c r="Q29" i="5"/>
  <c r="R29" i="5" s="1"/>
  <c r="Q20" i="5"/>
  <c r="R20" i="5" s="1"/>
  <c r="Q19" i="5"/>
  <c r="R19" i="5" s="1"/>
  <c r="Q5" i="5"/>
  <c r="R5" i="5" s="1"/>
  <c r="Q48" i="5"/>
  <c r="R48" i="5" s="1"/>
  <c r="Q31" i="5"/>
  <c r="R31" i="5" s="1"/>
  <c r="Q37" i="5"/>
  <c r="R37" i="5" s="1"/>
  <c r="Q28" i="5"/>
  <c r="R28" i="5" s="1"/>
  <c r="Q27" i="5"/>
  <c r="R27" i="5" s="1"/>
  <c r="Q14" i="5"/>
  <c r="R14" i="5" s="1"/>
  <c r="Q39" i="5"/>
  <c r="R39" i="5" s="1"/>
  <c r="Q45" i="5"/>
  <c r="R45" i="5" s="1"/>
  <c r="Q36" i="5"/>
  <c r="R36" i="5" s="1"/>
  <c r="Q43" i="5"/>
  <c r="R43" i="5" s="1"/>
  <c r="Q8" i="5"/>
  <c r="R8" i="5" s="1"/>
  <c r="Q33" i="5"/>
  <c r="R33" i="5" s="1"/>
  <c r="Q22" i="5"/>
  <c r="R22" i="5" s="1"/>
  <c r="Q47" i="5"/>
  <c r="R47" i="5" s="1"/>
  <c r="Q17" i="5"/>
  <c r="R17" i="5" s="1"/>
  <c r="Q44" i="5"/>
  <c r="R44" i="5" s="1"/>
  <c r="Q35" i="5"/>
  <c r="R35" i="5" s="1"/>
  <c r="Q26" i="5"/>
  <c r="R26" i="5" s="1"/>
  <c r="Q30" i="5"/>
  <c r="R30" i="5" s="1"/>
  <c r="Q40" i="5"/>
  <c r="R40" i="5" s="1"/>
  <c r="Q25" i="5"/>
  <c r="R25" i="5" s="1"/>
  <c r="Q9" i="5"/>
  <c r="R9" i="5" s="1"/>
  <c r="Q11" i="5"/>
  <c r="R11" i="5" s="1"/>
  <c r="F26" i="2"/>
  <c r="F29" i="4"/>
  <c r="G32" i="4"/>
  <c r="I30" i="6"/>
  <c r="K30" i="6" s="1"/>
  <c r="O31" i="6"/>
  <c r="K34" i="6"/>
  <c r="O34" i="6" s="1"/>
  <c r="P34" i="6" s="1"/>
  <c r="O33" i="6"/>
  <c r="J23" i="4"/>
  <c r="N35" i="6"/>
  <c r="P33" i="6"/>
  <c r="P32" i="6"/>
  <c r="P31" i="6"/>
  <c r="N17" i="6"/>
  <c r="N19" i="6"/>
  <c r="N15" i="6"/>
  <c r="N16" i="6"/>
  <c r="N18" i="6"/>
  <c r="N14" i="6"/>
  <c r="H19" i="6"/>
  <c r="I19" i="6" s="1"/>
  <c r="H18" i="6"/>
  <c r="I18" i="6" s="1"/>
  <c r="H17" i="6"/>
  <c r="I17" i="6" s="1"/>
  <c r="H16" i="6"/>
  <c r="I16" i="6" s="1"/>
  <c r="H15" i="6"/>
  <c r="I15" i="6" s="1"/>
  <c r="H14" i="6"/>
  <c r="I14" i="6" s="1"/>
  <c r="K14" i="6" s="1"/>
  <c r="D19" i="6"/>
  <c r="J19" i="6" s="1"/>
  <c r="D18" i="6"/>
  <c r="J18" i="6" s="1"/>
  <c r="D17" i="6"/>
  <c r="J17" i="6" s="1"/>
  <c r="D16" i="6"/>
  <c r="J16" i="6" s="1"/>
  <c r="D15" i="6"/>
  <c r="D14" i="6"/>
  <c r="C8" i="6"/>
  <c r="D8" i="6"/>
  <c r="O30" i="6" l="1"/>
  <c r="P30" i="6" s="1"/>
  <c r="K16" i="6"/>
  <c r="O16" i="6" s="1"/>
  <c r="K15" i="6"/>
  <c r="O15" i="6" s="1"/>
  <c r="O14" i="6"/>
  <c r="K19" i="6"/>
  <c r="O19" i="6" s="1"/>
  <c r="K18" i="6"/>
  <c r="O18" i="6" s="1"/>
  <c r="K17" i="6"/>
  <c r="O17" i="6" s="1"/>
  <c r="B36" i="6"/>
  <c r="B38" i="6" s="1"/>
  <c r="G19" i="7"/>
  <c r="H19" i="7"/>
  <c r="C19" i="7"/>
  <c r="N5" i="2"/>
  <c r="N4" i="2"/>
  <c r="M4" i="2"/>
  <c r="N3" i="2"/>
  <c r="I6" i="2"/>
  <c r="M3" i="2"/>
  <c r="M5" i="2"/>
  <c r="O5" i="2" s="1"/>
  <c r="P5" i="2" s="1"/>
  <c r="N49" i="5"/>
  <c r="G34" i="1"/>
  <c r="L19" i="1"/>
  <c r="K19" i="1"/>
  <c r="J19" i="1"/>
  <c r="H19" i="1"/>
  <c r="G19" i="1"/>
  <c r="F19" i="1"/>
  <c r="E19" i="1"/>
  <c r="D19" i="1"/>
  <c r="C19" i="1"/>
  <c r="N19" i="1"/>
  <c r="I19" i="1"/>
  <c r="M10" i="3"/>
  <c r="D13" i="3"/>
  <c r="E13" i="3"/>
  <c r="F13" i="3"/>
  <c r="G13" i="3"/>
  <c r="H13" i="3"/>
  <c r="J13" i="3"/>
  <c r="K13" i="3"/>
  <c r="L13" i="3"/>
  <c r="C13" i="3"/>
  <c r="N10" i="3"/>
  <c r="I13" i="3"/>
  <c r="K20" i="6" l="1"/>
  <c r="O20" i="6"/>
  <c r="O4" i="2"/>
  <c r="P4" i="2" s="1"/>
  <c r="O3" i="2"/>
  <c r="P3" i="2" s="1"/>
  <c r="Q3" i="2" s="1"/>
  <c r="R3" i="2" s="1"/>
  <c r="M6" i="2"/>
  <c r="Q5" i="2"/>
  <c r="R5" i="2" s="1"/>
  <c r="N6" i="2"/>
  <c r="D36" i="6"/>
  <c r="F19" i="7"/>
  <c r="N19" i="7"/>
  <c r="M19" i="7"/>
  <c r="M34" i="7" s="1"/>
  <c r="O49" i="5"/>
  <c r="P19" i="1"/>
  <c r="M19" i="1"/>
  <c r="F34" i="1" s="1"/>
  <c r="O19" i="1"/>
  <c r="P10" i="3"/>
  <c r="P13" i="3" s="1"/>
  <c r="N13" i="3"/>
  <c r="M13" i="3"/>
  <c r="F24" i="3" s="1"/>
  <c r="O10" i="3"/>
  <c r="O13" i="3" s="1"/>
  <c r="M20" i="7" l="1"/>
  <c r="U21" i="7"/>
  <c r="P6" i="2"/>
  <c r="Q4" i="2"/>
  <c r="R4" i="2" s="1"/>
  <c r="O6" i="2"/>
  <c r="R6" i="2"/>
  <c r="Q6" i="2"/>
  <c r="I19" i="7"/>
  <c r="O19" i="7"/>
  <c r="P19" i="7"/>
  <c r="Q10" i="3"/>
  <c r="Q13" i="3" s="1"/>
  <c r="Q49" i="5"/>
  <c r="Q19" i="1"/>
  <c r="R19" i="1"/>
  <c r="N3" i="5"/>
  <c r="N70" i="5" s="1"/>
  <c r="M3" i="5"/>
  <c r="N3" i="4"/>
  <c r="N4" i="4" s="1"/>
  <c r="M3" i="4"/>
  <c r="M4" i="4" s="1"/>
  <c r="N4" i="3"/>
  <c r="M4" i="3"/>
  <c r="N3" i="3"/>
  <c r="M3" i="3"/>
  <c r="N3" i="1"/>
  <c r="O3" i="1" s="1"/>
  <c r="O11" i="1" s="1"/>
  <c r="M71" i="5" l="1"/>
  <c r="Q95" i="5" s="1"/>
  <c r="N71" i="5"/>
  <c r="O3" i="5"/>
  <c r="O3" i="3"/>
  <c r="Q19" i="7"/>
  <c r="R19" i="7"/>
  <c r="R10" i="3"/>
  <c r="R13" i="3" s="1"/>
  <c r="R49" i="5"/>
  <c r="N11" i="1"/>
  <c r="N5" i="3"/>
  <c r="M5" i="3"/>
  <c r="O3" i="4"/>
  <c r="O4" i="3"/>
  <c r="P4" i="3" s="1"/>
  <c r="H6" i="2"/>
  <c r="B10" i="6"/>
  <c r="E7" i="6"/>
  <c r="E6" i="6"/>
  <c r="E5" i="6"/>
  <c r="E4" i="6"/>
  <c r="E3" i="6"/>
  <c r="O70" i="5" l="1"/>
  <c r="M90" i="5"/>
  <c r="F105" i="5"/>
  <c r="P3" i="5"/>
  <c r="E8" i="6"/>
  <c r="O4" i="4"/>
  <c r="P3" i="4"/>
  <c r="P3" i="3"/>
  <c r="Q3" i="3" s="1"/>
  <c r="R3" i="3" s="1"/>
  <c r="P5" i="3"/>
  <c r="Q4" i="3"/>
  <c r="R4" i="3" s="1"/>
  <c r="O5" i="3"/>
  <c r="G103" i="5"/>
  <c r="G4" i="4"/>
  <c r="F4" i="4"/>
  <c r="H4" i="4"/>
  <c r="I4" i="4"/>
  <c r="C4" i="4"/>
  <c r="H5" i="3"/>
  <c r="G22" i="3" s="1"/>
  <c r="G5" i="3"/>
  <c r="F22" i="3" s="1"/>
  <c r="F5" i="3"/>
  <c r="G6" i="2"/>
  <c r="F25" i="2" s="1"/>
  <c r="F6" i="2"/>
  <c r="H29" i="2" s="1"/>
  <c r="C6" i="2"/>
  <c r="C11" i="1"/>
  <c r="F28" i="1"/>
  <c r="G37" i="1" s="1"/>
  <c r="F32" i="1"/>
  <c r="H11" i="1"/>
  <c r="G32" i="1" s="1"/>
  <c r="C28" i="1"/>
  <c r="P70" i="5" l="1"/>
  <c r="Q3" i="5"/>
  <c r="M92" i="5"/>
  <c r="F103" i="5"/>
  <c r="G30" i="4"/>
  <c r="F6" i="6" s="1"/>
  <c r="H32" i="4"/>
  <c r="Q3" i="4"/>
  <c r="P4" i="4"/>
  <c r="R5" i="3"/>
  <c r="F33" i="1"/>
  <c r="F35" i="1" s="1"/>
  <c r="F37" i="1"/>
  <c r="H37" i="1" s="1"/>
  <c r="F27" i="2"/>
  <c r="F30" i="2" s="1"/>
  <c r="F32" i="2" s="1"/>
  <c r="I5" i="3"/>
  <c r="Q5" i="3"/>
  <c r="F30" i="4"/>
  <c r="F108" i="5"/>
  <c r="C5" i="3"/>
  <c r="G27" i="2"/>
  <c r="F4" i="6" s="1"/>
  <c r="G28" i="1"/>
  <c r="G33" i="1" s="1"/>
  <c r="G35" i="1" s="1"/>
  <c r="Q70" i="5" l="1"/>
  <c r="G105" i="5" s="1"/>
  <c r="R3" i="5"/>
  <c r="Q4" i="4"/>
  <c r="R3" i="4"/>
  <c r="R4" i="4" s="1"/>
  <c r="F33" i="4"/>
  <c r="F35" i="4" s="1"/>
  <c r="F3" i="6"/>
  <c r="Q3" i="1"/>
  <c r="F38" i="1"/>
  <c r="F40" i="1" s="1"/>
  <c r="F106" i="5"/>
  <c r="F109" i="5" s="1"/>
  <c r="H108" i="5"/>
  <c r="H27" i="3"/>
  <c r="F25" i="3"/>
  <c r="G25" i="3"/>
  <c r="F5" i="6" s="1"/>
  <c r="H28" i="1"/>
  <c r="R70" i="5" l="1"/>
  <c r="R3" i="1"/>
  <c r="R11" i="1" s="1"/>
  <c r="Q11" i="1"/>
  <c r="G106" i="5"/>
  <c r="F111" i="5"/>
  <c r="F28" i="3"/>
  <c r="F30" i="3" s="1"/>
  <c r="F7" i="6" l="1"/>
  <c r="F8" i="6" s="1"/>
  <c r="B8" i="6"/>
</calcChain>
</file>

<file path=xl/sharedStrings.xml><?xml version="1.0" encoding="utf-8"?>
<sst xmlns="http://schemas.openxmlformats.org/spreadsheetml/2006/main" count="672" uniqueCount="212">
  <si>
    <t>SABİT KIYMET</t>
  </si>
  <si>
    <t>HESAP KODU</t>
  </si>
  <si>
    <t>HESAP ADI</t>
  </si>
  <si>
    <t>FATURA DEĞERİ</t>
  </si>
  <si>
    <t>GİRİŞ TARİHİ</t>
  </si>
  <si>
    <t>ÜRETİCİ İSMİ</t>
  </si>
  <si>
    <t xml:space="preserve"> BİLANÇO DEĞERİ</t>
  </si>
  <si>
    <t xml:space="preserve">BİRİKMİŞ AMORTİSMAN </t>
  </si>
  <si>
    <t>NET DEĞER</t>
  </si>
  <si>
    <t>AMOR. YÖNTEMİ</t>
  </si>
  <si>
    <t>AMOR.ORANI</t>
  </si>
  <si>
    <t>gider yz.amrt</t>
  </si>
  <si>
    <t>Birikmiş Amortisman</t>
  </si>
  <si>
    <t>Net Değer</t>
  </si>
  <si>
    <t>KATSAYI</t>
  </si>
  <si>
    <t>DEĞERLEME 
SONRASI TUTAR</t>
  </si>
  <si>
    <t>AMORTİSMAN DEĞERLEME SONRASI TUTAR</t>
  </si>
  <si>
    <t>DEĞERLEME SONRASI NET TUTAR</t>
  </si>
  <si>
    <t>2024 yılı  Amorti. Hesapl. ve Devreden Değer</t>
  </si>
  <si>
    <t>CİNSİ</t>
  </si>
  <si>
    <t>NORMAL</t>
  </si>
  <si>
    <t>YALITIM MÜH.</t>
  </si>
  <si>
    <t>TOPLAM</t>
  </si>
  <si>
    <t>DEĞERLENMİŞ TUTAR</t>
  </si>
  <si>
    <t>DEĞERLENMEMİŞ TUTAR</t>
  </si>
  <si>
    <t>AMORTİSMAN</t>
  </si>
  <si>
    <t>TUTAR</t>
  </si>
  <si>
    <t>BİLANÇO GİRİŞ DEĞERİ</t>
  </si>
  <si>
    <t>FARK</t>
  </si>
  <si>
    <t>2023 DÜZELTME</t>
  </si>
  <si>
    <t>DEĞERLEME /2023</t>
  </si>
  <si>
    <t>252 -BİNALAR SABİT KIYMET/AMORTİSMAN TABLOSU</t>
  </si>
  <si>
    <t>AZ. BKY</t>
  </si>
  <si>
    <t>SÜRESİ DOLANLAR</t>
  </si>
  <si>
    <t>AZ. BAK.</t>
  </si>
  <si>
    <t>BİLGİSAYAR</t>
  </si>
  <si>
    <t>MOBİLYA</t>
  </si>
  <si>
    <t>DOLAP</t>
  </si>
  <si>
    <t>AVNİ BALIK</t>
  </si>
  <si>
    <t>TELEFON</t>
  </si>
  <si>
    <t>liste amortisman</t>
  </si>
  <si>
    <t xml:space="preserve">bilanço </t>
  </si>
  <si>
    <t>düzeltmeden gelen</t>
  </si>
  <si>
    <t>DEĞERLEMESİ YAPILMAYANLAR</t>
  </si>
  <si>
    <t>2024 GİRİŞLER</t>
  </si>
  <si>
    <t>2024 GİRİŞ</t>
  </si>
  <si>
    <t>2024 YILI</t>
  </si>
  <si>
    <t>BİLANÇO</t>
  </si>
  <si>
    <t>LİSTE</t>
  </si>
  <si>
    <t>SABİT KIYMET KARŞILAŞTIRMA</t>
  </si>
  <si>
    <t>ENF. DÜZLT</t>
  </si>
  <si>
    <t>2024 DÜZELTME</t>
  </si>
  <si>
    <t>DÜZELT.TUTAR</t>
  </si>
  <si>
    <t>DEĞ.TABİ OLM.</t>
  </si>
  <si>
    <t>G.SEN.DZLT.</t>
  </si>
  <si>
    <t>KAYIT</t>
  </si>
  <si>
    <t>2024 YILI GİRİŞLERİ</t>
  </si>
  <si>
    <t>DÜZELTM.</t>
  </si>
  <si>
    <t>30.06.2024 KAYIT</t>
  </si>
  <si>
    <t>GİDER YAZILAC.</t>
  </si>
  <si>
    <t>2024 AMORT</t>
  </si>
  <si>
    <t>6 AYLIK AMOR</t>
  </si>
  <si>
    <t>31.03 KAYDI</t>
  </si>
  <si>
    <t>254 -TAŞITLAR/AMORTİSMAN TABLOSU</t>
  </si>
  <si>
    <t>ERSİN KÜÇÜK</t>
  </si>
  <si>
    <t>PANEL ÇİT</t>
  </si>
  <si>
    <t>HUZUR TEL ÖRME</t>
  </si>
  <si>
    <t>BORDÜR, PARKE DÖŞ.</t>
  </si>
  <si>
    <t>CİHANGİR GARİPLER</t>
  </si>
  <si>
    <t>ALTIGEN ARMATÜR</t>
  </si>
  <si>
    <t>4M ALTIN</t>
  </si>
  <si>
    <t>KAUÇUK PARKE</t>
  </si>
  <si>
    <t>GÜVENDİK</t>
  </si>
  <si>
    <t>ELEKTRİK TESİSATI</t>
  </si>
  <si>
    <t>AHŞAP OYUN GRUBU</t>
  </si>
  <si>
    <t>YETER MUTLU</t>
  </si>
  <si>
    <t>PARKE TAŞ DÖŞEME</t>
  </si>
  <si>
    <t>PEYZAJ DÜZENLEME</t>
  </si>
  <si>
    <t>DZ LINE</t>
  </si>
  <si>
    <t>AÇILIŞ MASA+SAND.DERİN DOND+TERAZİ +TEZDAH+BUZDOLABI VE DİĞER</t>
  </si>
  <si>
    <t>ANIL GÜMÜLCİNE</t>
  </si>
  <si>
    <t>YAZARKASA</t>
  </si>
  <si>
    <t>EL BLENDR</t>
  </si>
  <si>
    <t>BURTEK ENDÜSTRİYEL</t>
  </si>
  <si>
    <t>YANGIN TÜPÜ</t>
  </si>
  <si>
    <t>SEDEF YANGIN SÖND</t>
  </si>
  <si>
    <t>TAVA+YAĞ TUTUCU</t>
  </si>
  <si>
    <t>SİNEKLİK</t>
  </si>
  <si>
    <t>AK ELLER PVC</t>
  </si>
  <si>
    <t>DAVLUMBAZ SİSTEMİ</t>
  </si>
  <si>
    <t>MUTFAK MALZ</t>
  </si>
  <si>
    <t>ÇALIŞMA TEZGAH</t>
  </si>
  <si>
    <t>DEKO ENDÜSTRİYEL</t>
  </si>
  <si>
    <t>MURBAY İTHALAT</t>
  </si>
  <si>
    <t>SU ARITMA CİH</t>
  </si>
  <si>
    <t>MABA DAYANIKLI TÜK</t>
  </si>
  <si>
    <t>YENİŞEKER SAN. LTD.</t>
  </si>
  <si>
    <t>KAMERA SİSTEMİ</t>
  </si>
  <si>
    <t>MODÜL BİLGİSAYAR</t>
  </si>
  <si>
    <t>SET ÜSTÜ OCAK+FIRIN</t>
  </si>
  <si>
    <t>PERGOLA SİSTEMİ</t>
  </si>
  <si>
    <t>CEM OKUMUŞ</t>
  </si>
  <si>
    <t>MEİKO ZİNCİR MARKET</t>
  </si>
  <si>
    <t>SERVANT</t>
  </si>
  <si>
    <t>ISITICI</t>
  </si>
  <si>
    <t>ÇÖZÜM BİLİM MÜH</t>
  </si>
  <si>
    <t>BRANDA</t>
  </si>
  <si>
    <t>BURSA KARADENİZ</t>
  </si>
  <si>
    <t>SABİT TENTE</t>
  </si>
  <si>
    <t>GÜÇ KAYNAĞI</t>
  </si>
  <si>
    <t>AHŞAP KASE</t>
  </si>
  <si>
    <t>AZİZ AKKUŞ</t>
  </si>
  <si>
    <t>EL BLENDERI</t>
  </si>
  <si>
    <t>GASTRO GRUP</t>
  </si>
  <si>
    <t>PUANTAJ PROGRAM</t>
  </si>
  <si>
    <t>BUDUNOĞLU KONTROL SİSTEMLERİ</t>
  </si>
  <si>
    <t>TABAK</t>
  </si>
  <si>
    <t>METRO GROS</t>
  </si>
  <si>
    <t>MUDO SATIS</t>
  </si>
  <si>
    <t>OCAK</t>
  </si>
  <si>
    <t>YANGIN SÖNDÜRME</t>
  </si>
  <si>
    <t xml:space="preserve">BİR KAPLANLAR </t>
  </si>
  <si>
    <t>YAZICI</t>
  </si>
  <si>
    <t>TEKNOSA İÇ VE DIŞ</t>
  </si>
  <si>
    <t>TABLO</t>
  </si>
  <si>
    <t>KELEBEK SANAT</t>
  </si>
  <si>
    <t>ARITMA</t>
  </si>
  <si>
    <t>RAINWATER</t>
  </si>
  <si>
    <t>POS PC SİSTEM</t>
  </si>
  <si>
    <t>KOLAY GÜVENLİK</t>
  </si>
  <si>
    <t>ŞEFFAF BRANDA</t>
  </si>
  <si>
    <t>AHMET ÖZKAN</t>
  </si>
  <si>
    <t>ASL ISI MÜH</t>
  </si>
  <si>
    <t>PASTA TABAĞI</t>
  </si>
  <si>
    <t>BULAŞIK MAK</t>
  </si>
  <si>
    <t>ANKASTRE DÜNY</t>
  </si>
  <si>
    <t>ÜST TABLA</t>
  </si>
  <si>
    <t>ERKAN YEŞİL</t>
  </si>
  <si>
    <t>ELMASGÖZ ZÜCCA</t>
  </si>
  <si>
    <t>FOTOĞRAF MAK</t>
  </si>
  <si>
    <t>ARAS FOTOĞRAFÇILIK</t>
  </si>
  <si>
    <t>FOTOĞ.MAK. EK PARÇA</t>
  </si>
  <si>
    <t>REŞAT OYMAK</t>
  </si>
  <si>
    <t>ATAYGELDİ LTD.ŞTİ.</t>
  </si>
  <si>
    <t>DALGIÇ POMPA</t>
  </si>
  <si>
    <t>MÜŞERREF AK</t>
  </si>
  <si>
    <t>FOSEPTİK KIRCILI DALGIÇ POMPA</t>
  </si>
  <si>
    <t>GASTRONOM KÜVET - BAKLAVA TEPSİ</t>
  </si>
  <si>
    <t>GASTRO GRUP LTD.ŞTİ.</t>
  </si>
  <si>
    <t xml:space="preserve">KLİMA </t>
  </si>
  <si>
    <t>RETRO BUZDOLABI (2 TANE)</t>
  </si>
  <si>
    <t>VESTEL TİCARET A.Ş.</t>
  </si>
  <si>
    <t>BONNA PORSELEN TABAK   </t>
  </si>
  <si>
    <t>YENİŞEKER MUTFAK EŞYALARI LTD.ŞTİ.</t>
  </si>
  <si>
    <t>MERAL AYATA</t>
  </si>
  <si>
    <t>BİTKİ</t>
  </si>
  <si>
    <t>AKTEL ÇELİK</t>
  </si>
  <si>
    <t>SAYDAMTES İNŞAAT</t>
  </si>
  <si>
    <t>ES TEMPO BİLGİSAYAR</t>
  </si>
  <si>
    <t>ÇAĞPLAS</t>
  </si>
  <si>
    <t>CAM</t>
  </si>
  <si>
    <t>ELEKTRİK İŞL.</t>
  </si>
  <si>
    <t>YASİN ATMACA</t>
  </si>
  <si>
    <t>BAKIM/WC</t>
  </si>
  <si>
    <t>SAYDAMTES İNŞ.</t>
  </si>
  <si>
    <t>MERMER</t>
  </si>
  <si>
    <t>MÜMİN EKİZ</t>
  </si>
  <si>
    <t>AZAT MECİT</t>
  </si>
  <si>
    <t>ALÇIPAN İŞL</t>
  </si>
  <si>
    <t>ÇAĞ PLAS</t>
  </si>
  <si>
    <t>CAM BALKON</t>
  </si>
  <si>
    <t>HANEDAR ALÜMİNYUM</t>
  </si>
  <si>
    <t>RAYLI KAPI</t>
  </si>
  <si>
    <t>BİNA BAKIM</t>
  </si>
  <si>
    <t>MERSEL YAPI</t>
  </si>
  <si>
    <t>AHŞAP DECK</t>
  </si>
  <si>
    <t>MASA</t>
  </si>
  <si>
    <t>BLENDER-BUZ MAK-VE DOLAPLAR VS.</t>
  </si>
  <si>
    <t>SANDALYE</t>
  </si>
  <si>
    <t>EVYE BATARYA</t>
  </si>
  <si>
    <t>****2023 YILINDA 264 HSIN ALACAĞINDAN AMORTİSMAN DÜŞTÜĞÜMÜZ İÇİN NET TUTARI GETİRDİM***</t>
  </si>
  <si>
    <t>2025 GİRİŞLER</t>
  </si>
  <si>
    <t>2025 yılı  Amorti. Hesapl. ve Devreden Değer</t>
  </si>
  <si>
    <t>2025 GİRİŞLERİ</t>
  </si>
  <si>
    <t>ALÇIPAN ARA BÖLME</t>
  </si>
  <si>
    <t>ARDİZ YAPI UMUT GASRİPLER- CİHANGİR GARİPLER ORT.</t>
  </si>
  <si>
    <t>DRONE VE AKSESUARLARI</t>
  </si>
  <si>
    <t>MEDİA MARKT TİC.LTD.ŞTİ.</t>
  </si>
  <si>
    <t>ÇİNİ</t>
  </si>
  <si>
    <t>AİLD CAN DURSUN</t>
  </si>
  <si>
    <t>KÖŞE MİNDER</t>
  </si>
  <si>
    <t>SEVGİ GÜZELVARDAR</t>
  </si>
  <si>
    <t>PORTAKAL AĞACI</t>
  </si>
  <si>
    <t>SELAHATTİN ÖZTÜRK</t>
  </si>
  <si>
    <t>BAHÇE MOBİLYASI</t>
  </si>
  <si>
    <t>FATİH URAL</t>
  </si>
  <si>
    <t>YENİŞEKER MUTFAK EŞY</t>
  </si>
  <si>
    <t>BULAŞIK MAK.</t>
  </si>
  <si>
    <t>GASTRO GRUP LTD</t>
  </si>
  <si>
    <t>TABAK+TAVA</t>
  </si>
  <si>
    <t>ELMAS ZÜCCACİYE</t>
  </si>
  <si>
    <t>UMUT GARİPLER</t>
  </si>
  <si>
    <t>ALÇI İŞLERİ</t>
  </si>
  <si>
    <t>TENTE+BRANDA</t>
  </si>
  <si>
    <t>HAVALANDIRMA</t>
  </si>
  <si>
    <t>BEKİNOX ENDÜSTRİYEL</t>
  </si>
  <si>
    <t>ÇAY OCAĞI</t>
  </si>
  <si>
    <t>KAHVE FİNCANI</t>
  </si>
  <si>
    <t>MİNİ OCAK</t>
  </si>
  <si>
    <t> PVC BORU TAŞIMA İŞLEMİ</t>
  </si>
  <si>
    <t>ERDAL SEFEROĞLU</t>
  </si>
  <si>
    <t>FAYANS, ALÇI SIVA YAPIMI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</si>
</sst>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\ _T_L_-;\-* #,##0\ _T_L_-;_-* &quot;-&quot;??\ _T_L_-;_-@_-"/>
    <numFmt numFmtId="165" formatCode="0.00000"/>
    <numFmt numFmtId="166" formatCode="dd/mm/yyyy"/>
  </numFmts>
  <fonts count="20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  <font>
      <b/>
      <sz val="9"/>
      <name val="Arial"/>
      <family val="2"/>
    </font>
    <font>
      <b/>
      <sz val="10"/>
      <name val="Arial"/>
      <family val="2"/>
      <charset val="16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  <charset val="162"/>
    </font>
    <font>
      <sz val="11"/>
      <color rgb="FF000000"/>
      <name val="Tahoma"/>
      <family val="2"/>
      <charset val="162"/>
    </font>
    <font>
      <b/>
      <sz val="9"/>
      <name val="Arial"/>
      <family val="2"/>
      <charset val="162"/>
    </font>
    <font>
      <b/>
      <sz val="11"/>
      <color rgb="FF000000"/>
      <name val="Tahoma"/>
      <family val="2"/>
      <charset val="162"/>
    </font>
    <font>
      <b/>
      <sz val="10"/>
      <name val="Arial Tur"/>
      <family val="2"/>
      <charset val="162"/>
    </font>
    <font>
      <sz val="9"/>
      <color indexed="63"/>
      <name val="Arial Tur"/>
      <family val="2"/>
      <charset val="162"/>
    </font>
    <font>
      <sz val="9"/>
      <name val="Arial"/>
      <family val="2"/>
      <charset val="162"/>
    </font>
    <font>
      <b/>
      <sz val="9"/>
      <color indexed="63"/>
      <name val="Arial Tur"/>
      <family val="2"/>
      <charset val="162"/>
    </font>
    <font>
      <sz val="9"/>
      <color rgb="FFFF0000"/>
      <name val="Arial"/>
      <family val="2"/>
      <charset val="162"/>
    </font>
    <font>
      <b/>
      <sz val="15"/>
      <color theme="1"/>
      <name val="Calibri"/>
      <family val="2"/>
      <charset val="162"/>
      <scheme val="minor"/>
    </font>
    <font>
      <b/>
      <sz val="15"/>
      <name val="Arial"/>
      <family val="2"/>
    </font>
    <font>
      <b/>
      <sz val="12"/>
      <name val="Arial Tur"/>
      <family val="2"/>
      <charset val="16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</cellStyleXfs>
  <cellXfs count="192">
    <xf numFmtId="0" fontId="0" fillId="0" borderId="0" xfId="0"/>
    <xf numFmtId="164" fontId="4" fillId="2" borderId="2" xfId="1" applyNumberFormat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3" fillId="0" borderId="2" xfId="0" applyFont="1" applyBorder="1"/>
    <xf numFmtId="0" fontId="3" fillId="3" borderId="5" xfId="0" applyFont="1" applyFill="1" applyBorder="1"/>
    <xf numFmtId="0" fontId="3" fillId="0" borderId="0" xfId="0" applyFont="1" applyAlignment="1">
      <alignment vertical="center"/>
    </xf>
    <xf numFmtId="164" fontId="4" fillId="2" borderId="6" xfId="1" applyNumberFormat="1" applyFont="1" applyFill="1" applyBorder="1" applyAlignment="1">
      <alignment horizontal="center"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164" fontId="4" fillId="2" borderId="8" xfId="1" applyNumberFormat="1" applyFont="1" applyFill="1" applyBorder="1" applyAlignment="1">
      <alignment horizontal="center" vertical="center" wrapText="1"/>
    </xf>
    <xf numFmtId="3" fontId="4" fillId="2" borderId="8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3" fontId="6" fillId="0" borderId="10" xfId="1" applyNumberFormat="1" applyFont="1" applyFill="1" applyBorder="1" applyAlignment="1">
      <alignment horizontal="center" vertical="center" wrapText="1"/>
    </xf>
    <xf numFmtId="3" fontId="4" fillId="0" borderId="10" xfId="1" applyNumberFormat="1" applyFont="1" applyFill="1" applyBorder="1" applyAlignment="1">
      <alignment horizontal="center" vertical="center" wrapText="1"/>
    </xf>
    <xf numFmtId="3" fontId="4" fillId="3" borderId="10" xfId="1" applyNumberFormat="1" applyFont="1" applyFill="1" applyBorder="1" applyAlignment="1">
      <alignment horizontal="center" vertical="center" wrapText="1"/>
    </xf>
    <xf numFmtId="165" fontId="4" fillId="0" borderId="10" xfId="2" applyNumberFormat="1" applyFont="1" applyFill="1" applyBorder="1" applyAlignment="1">
      <alignment horizontal="center" vertical="center" wrapText="1"/>
    </xf>
    <xf numFmtId="43" fontId="2" fillId="0" borderId="10" xfId="1" applyFont="1" applyBorder="1" applyAlignment="1">
      <alignment wrapText="1"/>
    </xf>
    <xf numFmtId="164" fontId="7" fillId="0" borderId="11" xfId="1" applyNumberFormat="1" applyFont="1" applyFill="1" applyBorder="1" applyAlignment="1">
      <alignment vertical="center" wrapText="1"/>
    </xf>
    <xf numFmtId="164" fontId="7" fillId="0" borderId="10" xfId="1" applyNumberFormat="1" applyFont="1" applyFill="1" applyBorder="1" applyAlignment="1">
      <alignment vertical="center" wrapText="1"/>
    </xf>
    <xf numFmtId="4" fontId="7" fillId="3" borderId="10" xfId="3" applyNumberFormat="1" applyFont="1" applyFill="1" applyBorder="1" applyAlignment="1">
      <alignment vertical="center"/>
    </xf>
    <xf numFmtId="14" fontId="7" fillId="0" borderId="10" xfId="3" applyNumberFormat="1" applyFont="1" applyFill="1" applyBorder="1" applyAlignment="1">
      <alignment horizontal="center" vertical="center"/>
    </xf>
    <xf numFmtId="4" fontId="7" fillId="0" borderId="12" xfId="3" applyNumberFormat="1" applyFont="1" applyFill="1" applyBorder="1" applyAlignment="1">
      <alignment vertical="center"/>
    </xf>
    <xf numFmtId="4" fontId="7" fillId="0" borderId="10" xfId="3" applyNumberFormat="1" applyFont="1" applyFill="1" applyBorder="1" applyAlignment="1">
      <alignment vertical="center"/>
    </xf>
    <xf numFmtId="3" fontId="7" fillId="0" borderId="10" xfId="3" applyNumberFormat="1" applyFont="1" applyFill="1" applyBorder="1" applyAlignment="1">
      <alignment horizontal="center" vertical="center"/>
    </xf>
    <xf numFmtId="4" fontId="7" fillId="0" borderId="13" xfId="3" applyNumberFormat="1" applyFont="1" applyFill="1" applyBorder="1" applyAlignment="1">
      <alignment horizontal="center" vertical="center"/>
    </xf>
    <xf numFmtId="0" fontId="9" fillId="0" borderId="14" xfId="0" applyFont="1" applyBorder="1"/>
    <xf numFmtId="4" fontId="0" fillId="0" borderId="0" xfId="0" applyNumberFormat="1"/>
    <xf numFmtId="3" fontId="7" fillId="0" borderId="13" xfId="3" applyNumberFormat="1" applyFont="1" applyFill="1" applyBorder="1" applyAlignment="1">
      <alignment horizontal="center" vertical="center"/>
    </xf>
    <xf numFmtId="3" fontId="7" fillId="0" borderId="12" xfId="3" applyNumberFormat="1" applyFont="1" applyFill="1" applyBorder="1" applyAlignment="1">
      <alignment horizontal="center" vertical="center"/>
    </xf>
    <xf numFmtId="164" fontId="4" fillId="0" borderId="6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0" fontId="0" fillId="0" borderId="0" xfId="0" applyBorder="1"/>
    <xf numFmtId="4" fontId="7" fillId="4" borderId="10" xfId="3" applyNumberFormat="1" applyFont="1" applyFill="1" applyBorder="1" applyAlignment="1">
      <alignment vertical="center"/>
    </xf>
    <xf numFmtId="164" fontId="7" fillId="4" borderId="11" xfId="1" applyNumberFormat="1" applyFont="1" applyFill="1" applyBorder="1" applyAlignment="1">
      <alignment vertical="center" wrapText="1"/>
    </xf>
    <xf numFmtId="164" fontId="7" fillId="4" borderId="10" xfId="1" applyNumberFormat="1" applyFont="1" applyFill="1" applyBorder="1" applyAlignment="1">
      <alignment vertical="center" wrapText="1"/>
    </xf>
    <xf numFmtId="3" fontId="7" fillId="4" borderId="13" xfId="3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 wrapText="1"/>
    </xf>
    <xf numFmtId="4" fontId="7" fillId="0" borderId="0" xfId="3" applyNumberFormat="1" applyFont="1" applyFill="1" applyBorder="1" applyAlignment="1">
      <alignment vertical="center"/>
    </xf>
    <xf numFmtId="14" fontId="7" fillId="0" borderId="0" xfId="3" applyNumberFormat="1" applyFont="1" applyFill="1" applyBorder="1" applyAlignment="1">
      <alignment horizontal="center" vertical="center"/>
    </xf>
    <xf numFmtId="4" fontId="10" fillId="0" borderId="10" xfId="3" applyNumberFormat="1" applyFont="1" applyFill="1" applyBorder="1" applyAlignment="1">
      <alignment vertical="center"/>
    </xf>
    <xf numFmtId="3" fontId="7" fillId="0" borderId="0" xfId="3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 applyFill="1"/>
    <xf numFmtId="3" fontId="7" fillId="0" borderId="23" xfId="3" applyNumberFormat="1" applyFont="1" applyFill="1" applyBorder="1" applyAlignment="1">
      <alignment horizontal="center" vertical="center"/>
    </xf>
    <xf numFmtId="3" fontId="4" fillId="0" borderId="24" xfId="1" applyNumberFormat="1" applyFont="1" applyFill="1" applyBorder="1" applyAlignment="1">
      <alignment horizontal="center" vertical="center" wrapText="1"/>
    </xf>
    <xf numFmtId="4" fontId="7" fillId="4" borderId="12" xfId="3" applyNumberFormat="1" applyFont="1" applyFill="1" applyBorder="1" applyAlignment="1">
      <alignment vertical="center"/>
    </xf>
    <xf numFmtId="3" fontId="4" fillId="0" borderId="9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vertical="center" wrapText="1"/>
    </xf>
    <xf numFmtId="4" fontId="4" fillId="3" borderId="10" xfId="3" applyNumberFormat="1" applyFont="1" applyFill="1" applyBorder="1" applyAlignment="1">
      <alignment vertical="center"/>
    </xf>
    <xf numFmtId="164" fontId="4" fillId="3" borderId="11" xfId="1" applyNumberFormat="1" applyFont="1" applyFill="1" applyBorder="1" applyAlignment="1">
      <alignment vertical="center" wrapText="1"/>
    </xf>
    <xf numFmtId="164" fontId="4" fillId="3" borderId="10" xfId="1" applyNumberFormat="1" applyFont="1" applyFill="1" applyBorder="1" applyAlignment="1">
      <alignment vertical="center" wrapText="1"/>
    </xf>
    <xf numFmtId="14" fontId="4" fillId="3" borderId="10" xfId="3" applyNumberFormat="1" applyFont="1" applyFill="1" applyBorder="1" applyAlignment="1">
      <alignment horizontal="center" vertical="center"/>
    </xf>
    <xf numFmtId="4" fontId="4" fillId="3" borderId="12" xfId="3" applyNumberFormat="1" applyFont="1" applyFill="1" applyBorder="1" applyAlignment="1">
      <alignment vertical="center"/>
    </xf>
    <xf numFmtId="3" fontId="4" fillId="3" borderId="12" xfId="3" applyNumberFormat="1" applyFont="1" applyFill="1" applyBorder="1" applyAlignment="1">
      <alignment horizontal="center" vertical="center"/>
    </xf>
    <xf numFmtId="3" fontId="4" fillId="3" borderId="13" xfId="3" applyNumberFormat="1" applyFont="1" applyFill="1" applyBorder="1" applyAlignment="1">
      <alignment horizontal="center" vertical="center"/>
    </xf>
    <xf numFmtId="0" fontId="11" fillId="3" borderId="14" xfId="0" applyFont="1" applyFill="1" applyBorder="1"/>
    <xf numFmtId="14" fontId="10" fillId="0" borderId="10" xfId="3" applyNumberFormat="1" applyFont="1" applyFill="1" applyBorder="1" applyAlignment="1">
      <alignment horizontal="right" vertical="center" indent="1"/>
    </xf>
    <xf numFmtId="14" fontId="7" fillId="0" borderId="0" xfId="3" applyNumberFormat="1" applyFont="1" applyFill="1" applyBorder="1" applyAlignment="1">
      <alignment horizontal="right" vertical="center"/>
    </xf>
    <xf numFmtId="14" fontId="4" fillId="0" borderId="0" xfId="3" applyNumberFormat="1" applyFont="1" applyFill="1" applyBorder="1" applyAlignment="1">
      <alignment horizontal="right" vertical="center"/>
    </xf>
    <xf numFmtId="4" fontId="4" fillId="0" borderId="0" xfId="3" applyNumberFormat="1" applyFont="1" applyFill="1" applyBorder="1" applyAlignment="1">
      <alignment vertical="center"/>
    </xf>
    <xf numFmtId="0" fontId="2" fillId="0" borderId="0" xfId="0" applyFont="1"/>
    <xf numFmtId="164" fontId="10" fillId="3" borderId="11" xfId="1" applyNumberFormat="1" applyFont="1" applyFill="1" applyBorder="1" applyAlignment="1">
      <alignment vertical="center" wrapText="1"/>
    </xf>
    <xf numFmtId="164" fontId="10" fillId="3" borderId="10" xfId="1" applyNumberFormat="1" applyFont="1" applyFill="1" applyBorder="1" applyAlignment="1">
      <alignment vertical="center" wrapText="1"/>
    </xf>
    <xf numFmtId="4" fontId="10" fillId="3" borderId="10" xfId="3" applyNumberFormat="1" applyFont="1" applyFill="1" applyBorder="1" applyAlignment="1">
      <alignment vertical="center"/>
    </xf>
    <xf numFmtId="0" fontId="12" fillId="0" borderId="0" xfId="0" applyFont="1"/>
    <xf numFmtId="4" fontId="7" fillId="0" borderId="12" xfId="3" applyNumberFormat="1" applyFont="1" applyFill="1" applyBorder="1" applyAlignment="1">
      <alignment horizontal="right" vertical="center"/>
    </xf>
    <xf numFmtId="4" fontId="0" fillId="0" borderId="12" xfId="0" applyNumberFormat="1" applyBorder="1" applyAlignment="1">
      <alignment vertical="center"/>
    </xf>
    <xf numFmtId="3" fontId="7" fillId="0" borderId="22" xfId="3" applyNumberFormat="1" applyFont="1" applyFill="1" applyBorder="1" applyAlignment="1">
      <alignment horizontal="center" vertical="center"/>
    </xf>
    <xf numFmtId="164" fontId="7" fillId="0" borderId="11" xfId="1" applyNumberFormat="1" applyFont="1" applyBorder="1" applyAlignment="1">
      <alignment vertical="center" wrapText="1"/>
    </xf>
    <xf numFmtId="164" fontId="7" fillId="0" borderId="10" xfId="1" applyNumberFormat="1" applyFont="1" applyBorder="1" applyAlignment="1">
      <alignment vertical="center" wrapText="1"/>
    </xf>
    <xf numFmtId="4" fontId="7" fillId="0" borderId="10" xfId="3" applyNumberFormat="1" applyFont="1" applyFill="1" applyBorder="1" applyAlignment="1">
      <alignment horizontal="right" vertical="center"/>
    </xf>
    <xf numFmtId="14" fontId="13" fillId="0" borderId="10" xfId="4" applyNumberFormat="1" applyFont="1" applyFill="1" applyBorder="1" applyAlignment="1">
      <alignment horizontal="center" vertical="center"/>
    </xf>
    <xf numFmtId="4" fontId="0" fillId="0" borderId="12" xfId="0" applyNumberFormat="1" applyFill="1" applyBorder="1" applyAlignment="1">
      <alignment vertical="center"/>
    </xf>
    <xf numFmtId="0" fontId="0" fillId="0" borderId="10" xfId="0" applyBorder="1"/>
    <xf numFmtId="4" fontId="0" fillId="0" borderId="10" xfId="0" applyNumberFormat="1" applyBorder="1"/>
    <xf numFmtId="4" fontId="7" fillId="0" borderId="15" xfId="3" applyNumberFormat="1" applyFont="1" applyFill="1" applyBorder="1" applyAlignment="1">
      <alignment vertical="center"/>
    </xf>
    <xf numFmtId="4" fontId="10" fillId="0" borderId="10" xfId="1" applyNumberFormat="1" applyFont="1" applyFill="1" applyBorder="1" applyAlignment="1">
      <alignment horizontal="right" vertical="center" wrapText="1"/>
    </xf>
    <xf numFmtId="14" fontId="15" fillId="0" borderId="10" xfId="4" applyNumberFormat="1" applyFont="1" applyFill="1" applyBorder="1" applyAlignment="1">
      <alignment horizontal="center" vertical="center"/>
    </xf>
    <xf numFmtId="4" fontId="10" fillId="2" borderId="10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Fill="1" applyBorder="1" applyAlignment="1">
      <alignment vertical="center" wrapText="1"/>
    </xf>
    <xf numFmtId="4" fontId="10" fillId="0" borderId="0" xfId="1" applyNumberFormat="1" applyFont="1" applyFill="1" applyBorder="1" applyAlignment="1">
      <alignment horizontal="right" vertical="center" wrapText="1"/>
    </xf>
    <xf numFmtId="14" fontId="15" fillId="0" borderId="0" xfId="4" applyNumberFormat="1" applyFont="1" applyFill="1" applyBorder="1" applyAlignment="1">
      <alignment horizontal="center" vertical="center"/>
    </xf>
    <xf numFmtId="4" fontId="10" fillId="2" borderId="0" xfId="1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3" fontId="4" fillId="0" borderId="0" xfId="3" applyNumberFormat="1" applyFont="1" applyFill="1" applyBorder="1" applyAlignment="1">
      <alignment horizontal="center" vertical="center"/>
    </xf>
    <xf numFmtId="4" fontId="2" fillId="0" borderId="0" xfId="0" applyNumberFormat="1" applyFont="1"/>
    <xf numFmtId="164" fontId="7" fillId="0" borderId="19" xfId="1" applyNumberFormat="1" applyFont="1" applyFill="1" applyBorder="1" applyAlignment="1">
      <alignment vertical="center" wrapText="1"/>
    </xf>
    <xf numFmtId="164" fontId="7" fillId="0" borderId="20" xfId="1" applyNumberFormat="1" applyFont="1" applyFill="1" applyBorder="1" applyAlignment="1">
      <alignment vertical="center" wrapText="1"/>
    </xf>
    <xf numFmtId="4" fontId="7" fillId="0" borderId="20" xfId="3" applyNumberFormat="1" applyFont="1" applyFill="1" applyBorder="1" applyAlignment="1">
      <alignment vertical="center"/>
    </xf>
    <xf numFmtId="14" fontId="7" fillId="0" borderId="20" xfId="3" applyNumberFormat="1" applyFont="1" applyFill="1" applyBorder="1" applyAlignment="1">
      <alignment horizontal="center" vertical="center"/>
    </xf>
    <xf numFmtId="4" fontId="7" fillId="0" borderId="21" xfId="3" applyNumberFormat="1" applyFont="1" applyFill="1" applyBorder="1" applyAlignment="1">
      <alignment vertical="center"/>
    </xf>
    <xf numFmtId="0" fontId="2" fillId="0" borderId="10" xfId="0" applyFont="1" applyBorder="1"/>
    <xf numFmtId="4" fontId="2" fillId="0" borderId="10" xfId="0" applyNumberFormat="1" applyFont="1" applyBorder="1"/>
    <xf numFmtId="164" fontId="4" fillId="2" borderId="2" xfId="1" applyNumberFormat="1" applyFont="1" applyFill="1" applyBorder="1" applyAlignment="1">
      <alignment horizontal="center" vertical="center" wrapText="1"/>
    </xf>
    <xf numFmtId="4" fontId="14" fillId="4" borderId="10" xfId="1" applyNumberFormat="1" applyFont="1" applyFill="1" applyBorder="1" applyAlignment="1">
      <alignment horizontal="right" vertical="center" wrapText="1"/>
    </xf>
    <xf numFmtId="14" fontId="13" fillId="4" borderId="10" xfId="4" applyNumberFormat="1" applyFont="1" applyFill="1" applyBorder="1" applyAlignment="1">
      <alignment horizontal="center" vertical="center"/>
    </xf>
    <xf numFmtId="4" fontId="0" fillId="4" borderId="12" xfId="0" applyNumberFormat="1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9" fillId="4" borderId="14" xfId="0" applyFont="1" applyFill="1" applyBorder="1"/>
    <xf numFmtId="4" fontId="16" fillId="4" borderId="12" xfId="1" applyNumberFormat="1" applyFont="1" applyFill="1" applyBorder="1" applyAlignment="1">
      <alignment horizontal="right" vertical="center" wrapText="1"/>
    </xf>
    <xf numFmtId="4" fontId="14" fillId="4" borderId="12" xfId="1" applyNumberFormat="1" applyFont="1" applyFill="1" applyBorder="1" applyAlignment="1">
      <alignment horizontal="right" vertical="center" wrapText="1"/>
    </xf>
    <xf numFmtId="0" fontId="9" fillId="0" borderId="14" xfId="0" applyFont="1" applyFill="1" applyBorder="1"/>
    <xf numFmtId="0" fontId="9" fillId="4" borderId="25" xfId="0" applyFont="1" applyFill="1" applyBorder="1"/>
    <xf numFmtId="43" fontId="2" fillId="0" borderId="29" xfId="1" applyFont="1" applyBorder="1" applyAlignment="1">
      <alignment wrapText="1"/>
    </xf>
    <xf numFmtId="3" fontId="4" fillId="2" borderId="30" xfId="1" applyNumberFormat="1" applyFont="1" applyFill="1" applyBorder="1" applyAlignment="1">
      <alignment horizontal="center" vertical="center" wrapText="1"/>
    </xf>
    <xf numFmtId="3" fontId="6" fillId="0" borderId="29" xfId="1" applyNumberFormat="1" applyFont="1" applyFill="1" applyBorder="1" applyAlignment="1">
      <alignment horizontal="center" vertical="center" wrapText="1"/>
    </xf>
    <xf numFmtId="3" fontId="4" fillId="0" borderId="29" xfId="1" applyNumberFormat="1" applyFont="1" applyFill="1" applyBorder="1" applyAlignment="1">
      <alignment horizontal="center" vertical="center" wrapText="1"/>
    </xf>
    <xf numFmtId="43" fontId="3" fillId="0" borderId="10" xfId="1" applyFont="1" applyFill="1" applyBorder="1"/>
    <xf numFmtId="0" fontId="9" fillId="0" borderId="10" xfId="0" applyFont="1" applyFill="1" applyBorder="1"/>
    <xf numFmtId="43" fontId="0" fillId="0" borderId="10" xfId="0" applyNumberFormat="1" applyFill="1" applyBorder="1"/>
    <xf numFmtId="164" fontId="4" fillId="2" borderId="30" xfId="1" applyNumberFormat="1" applyFont="1" applyFill="1" applyBorder="1" applyAlignment="1">
      <alignment horizontal="center" vertical="center" wrapText="1"/>
    </xf>
    <xf numFmtId="166" fontId="0" fillId="0" borderId="10" xfId="0" applyNumberFormat="1" applyFont="1" applyFill="1" applyBorder="1" applyAlignment="1" applyProtection="1"/>
    <xf numFmtId="4" fontId="2" fillId="0" borderId="0" xfId="0" applyNumberFormat="1" applyFont="1" applyBorder="1"/>
    <xf numFmtId="4" fontId="2" fillId="0" borderId="0" xfId="0" applyNumberFormat="1" applyFont="1" applyFill="1" applyBorder="1"/>
    <xf numFmtId="0" fontId="2" fillId="0" borderId="10" xfId="0" applyFont="1" applyFill="1" applyBorder="1"/>
    <xf numFmtId="0" fontId="0" fillId="0" borderId="12" xfId="0" applyBorder="1"/>
    <xf numFmtId="164" fontId="7" fillId="0" borderId="11" xfId="2" applyNumberFormat="1" applyFont="1" applyFill="1" applyBorder="1" applyAlignment="1">
      <alignment vertical="center" wrapText="1"/>
    </xf>
    <xf numFmtId="164" fontId="7" fillId="0" borderId="10" xfId="2" applyNumberFormat="1" applyFont="1" applyFill="1" applyBorder="1" applyAlignment="1">
      <alignment vertical="center" wrapText="1"/>
    </xf>
    <xf numFmtId="3" fontId="7" fillId="0" borderId="15" xfId="3" applyNumberFormat="1" applyFont="1" applyFill="1" applyBorder="1" applyAlignment="1">
      <alignment horizontal="center" vertical="center"/>
    </xf>
    <xf numFmtId="4" fontId="3" fillId="0" borderId="10" xfId="5" applyNumberFormat="1" applyFill="1" applyBorder="1"/>
    <xf numFmtId="0" fontId="19" fillId="0" borderId="0" xfId="5" applyFont="1" applyFill="1"/>
    <xf numFmtId="3" fontId="19" fillId="0" borderId="0" xfId="5" applyNumberFormat="1" applyFont="1" applyFill="1"/>
    <xf numFmtId="0" fontId="12" fillId="0" borderId="0" xfId="5" applyFont="1" applyFill="1"/>
    <xf numFmtId="0" fontId="3" fillId="0" borderId="0" xfId="5"/>
    <xf numFmtId="164" fontId="4" fillId="0" borderId="2" xfId="2" applyNumberFormat="1" applyFont="1" applyFill="1" applyBorder="1" applyAlignment="1">
      <alignment horizontal="center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3" fontId="4" fillId="0" borderId="4" xfId="2" applyNumberFormat="1" applyFont="1" applyFill="1" applyBorder="1" applyAlignment="1">
      <alignment horizontal="center" vertical="center" wrapText="1"/>
    </xf>
    <xf numFmtId="164" fontId="4" fillId="0" borderId="6" xfId="2" applyNumberFormat="1" applyFont="1" applyFill="1" applyBorder="1" applyAlignment="1">
      <alignment horizontal="center" vertical="center" wrapText="1"/>
    </xf>
    <xf numFmtId="164" fontId="4" fillId="0" borderId="7" xfId="2" applyNumberFormat="1" applyFont="1" applyFill="1" applyBorder="1" applyAlignment="1">
      <alignment horizontal="center" vertical="center" wrapText="1"/>
    </xf>
    <xf numFmtId="164" fontId="4" fillId="0" borderId="8" xfId="2" applyNumberFormat="1" applyFont="1" applyFill="1" applyBorder="1" applyAlignment="1">
      <alignment horizontal="center" vertical="center" wrapText="1"/>
    </xf>
    <xf numFmtId="3" fontId="4" fillId="0" borderId="16" xfId="2" applyNumberFormat="1" applyFont="1" applyFill="1" applyBorder="1" applyAlignment="1">
      <alignment horizontal="center" vertical="center" wrapText="1"/>
    </xf>
    <xf numFmtId="3" fontId="4" fillId="0" borderId="18" xfId="2" applyNumberFormat="1" applyFont="1" applyFill="1" applyBorder="1" applyAlignment="1">
      <alignment horizontal="center" vertical="center" wrapText="1"/>
    </xf>
    <xf numFmtId="3" fontId="4" fillId="0" borderId="31" xfId="2" applyNumberFormat="1" applyFont="1" applyFill="1" applyBorder="1" applyAlignment="1">
      <alignment horizontal="center" vertical="center" wrapText="1"/>
    </xf>
    <xf numFmtId="3" fontId="4" fillId="0" borderId="17" xfId="2" applyNumberFormat="1" applyFont="1" applyFill="1" applyBorder="1" applyAlignment="1">
      <alignment horizontal="center" vertical="center" wrapText="1"/>
    </xf>
    <xf numFmtId="164" fontId="7" fillId="0" borderId="32" xfId="2" applyNumberFormat="1" applyFont="1" applyFill="1" applyBorder="1" applyAlignment="1">
      <alignment vertical="center" wrapText="1"/>
    </xf>
    <xf numFmtId="164" fontId="7" fillId="0" borderId="33" xfId="2" applyNumberFormat="1" applyFont="1" applyFill="1" applyBorder="1" applyAlignment="1">
      <alignment vertical="center" wrapText="1"/>
    </xf>
    <xf numFmtId="4" fontId="7" fillId="0" borderId="33" xfId="3" applyNumberFormat="1" applyFont="1" applyFill="1" applyBorder="1" applyAlignment="1">
      <alignment vertical="center"/>
    </xf>
    <xf numFmtId="14" fontId="7" fillId="0" borderId="33" xfId="3" applyNumberFormat="1" applyFont="1" applyFill="1" applyBorder="1" applyAlignment="1">
      <alignment horizontal="center" vertical="center"/>
    </xf>
    <xf numFmtId="4" fontId="7" fillId="2" borderId="34" xfId="3" applyNumberFormat="1" applyFont="1" applyFill="1" applyBorder="1" applyAlignment="1">
      <alignment vertical="center"/>
    </xf>
    <xf numFmtId="3" fontId="7" fillId="0" borderId="35" xfId="3" applyNumberFormat="1" applyFont="1" applyFill="1" applyBorder="1" applyAlignment="1">
      <alignment horizontal="center" vertical="center"/>
    </xf>
    <xf numFmtId="3" fontId="7" fillId="0" borderId="36" xfId="3" applyNumberFormat="1" applyFont="1" applyFill="1" applyBorder="1" applyAlignment="1">
      <alignment horizontal="center" vertical="center"/>
    </xf>
    <xf numFmtId="4" fontId="3" fillId="0" borderId="14" xfId="5" applyNumberFormat="1" applyFill="1" applyBorder="1"/>
    <xf numFmtId="0" fontId="12" fillId="0" borderId="25" xfId="5" applyFont="1" applyFill="1" applyBorder="1"/>
    <xf numFmtId="0" fontId="12" fillId="0" borderId="18" xfId="5" applyFont="1" applyFill="1" applyBorder="1"/>
    <xf numFmtId="4" fontId="12" fillId="0" borderId="18" xfId="5" applyNumberFormat="1" applyFont="1" applyFill="1" applyBorder="1"/>
    <xf numFmtId="4" fontId="12" fillId="0" borderId="26" xfId="5" applyNumberFormat="1" applyFont="1" applyFill="1" applyBorder="1"/>
    <xf numFmtId="4" fontId="5" fillId="0" borderId="24" xfId="5" applyNumberFormat="1" applyFont="1" applyFill="1" applyBorder="1"/>
    <xf numFmtId="164" fontId="7" fillId="0" borderId="25" xfId="2" applyNumberFormat="1" applyFont="1" applyFill="1" applyBorder="1" applyAlignment="1">
      <alignment vertical="center" wrapText="1"/>
    </xf>
    <xf numFmtId="164" fontId="7" fillId="0" borderId="18" xfId="2" applyNumberFormat="1" applyFont="1" applyFill="1" applyBorder="1" applyAlignment="1">
      <alignment vertical="center" wrapText="1"/>
    </xf>
    <xf numFmtId="4" fontId="7" fillId="0" borderId="18" xfId="3" applyNumberFormat="1" applyFont="1" applyFill="1" applyBorder="1" applyAlignment="1">
      <alignment vertical="center"/>
    </xf>
    <xf numFmtId="14" fontId="7" fillId="0" borderId="18" xfId="3" applyNumberFormat="1" applyFont="1" applyFill="1" applyBorder="1" applyAlignment="1">
      <alignment horizontal="center" vertical="center"/>
    </xf>
    <xf numFmtId="4" fontId="7" fillId="2" borderId="18" xfId="3" applyNumberFormat="1" applyFont="1" applyFill="1" applyBorder="1" applyAlignment="1">
      <alignment vertical="center"/>
    </xf>
    <xf numFmtId="3" fontId="7" fillId="0" borderId="18" xfId="3" applyNumberFormat="1" applyFont="1" applyFill="1" applyBorder="1" applyAlignment="1">
      <alignment horizontal="center" vertical="center"/>
    </xf>
    <xf numFmtId="3" fontId="7" fillId="0" borderId="26" xfId="3" applyNumberFormat="1" applyFont="1" applyFill="1" applyBorder="1" applyAlignment="1">
      <alignment horizontal="center" vertical="center"/>
    </xf>
    <xf numFmtId="164" fontId="7" fillId="0" borderId="29" xfId="2" applyNumberFormat="1" applyFont="1" applyFill="1" applyBorder="1" applyAlignment="1">
      <alignment vertical="center" wrapText="1"/>
    </xf>
    <xf numFmtId="14" fontId="7" fillId="0" borderId="29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vertical="center"/>
    </xf>
    <xf numFmtId="3" fontId="7" fillId="0" borderId="37" xfId="3" applyNumberFormat="1" applyFont="1" applyFill="1" applyBorder="1" applyAlignment="1">
      <alignment horizontal="center" vertical="center"/>
    </xf>
    <xf numFmtId="164" fontId="7" fillId="0" borderId="28" xfId="2" applyNumberFormat="1" applyFont="1" applyFill="1" applyBorder="1" applyAlignment="1">
      <alignment vertical="center" wrapText="1"/>
    </xf>
    <xf numFmtId="4" fontId="3" fillId="0" borderId="12" xfId="5" applyNumberFormat="1" applyFill="1" applyBorder="1"/>
    <xf numFmtId="4" fontId="7" fillId="0" borderId="29" xfId="3" applyNumberFormat="1" applyFont="1" applyFill="1" applyBorder="1" applyAlignment="1">
      <alignment vertical="center"/>
    </xf>
    <xf numFmtId="14" fontId="7" fillId="0" borderId="29" xfId="3" applyNumberFormat="1" applyFont="1" applyFill="1" applyBorder="1" applyAlignment="1">
      <alignment horizontal="left" vertical="center"/>
    </xf>
    <xf numFmtId="4" fontId="7" fillId="0" borderId="15" xfId="3" applyNumberFormat="1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4" fontId="18" fillId="2" borderId="3" xfId="1" applyNumberFormat="1" applyFont="1" applyFill="1" applyBorder="1" applyAlignment="1">
      <alignment horizontal="center" vertical="center" wrapText="1"/>
    </xf>
    <xf numFmtId="14" fontId="18" fillId="2" borderId="4" xfId="1" applyNumberFormat="1" applyFont="1" applyFill="1" applyBorder="1" applyAlignment="1">
      <alignment horizontal="center" vertical="center" wrapText="1"/>
    </xf>
    <xf numFmtId="14" fontId="18" fillId="3" borderId="3" xfId="1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4" fillId="0" borderId="2" xfId="2" applyNumberFormat="1" applyFont="1" applyFill="1" applyBorder="1" applyAlignment="1">
      <alignment horizontal="center" vertical="center" wrapText="1"/>
    </xf>
    <xf numFmtId="0" fontId="5" fillId="0" borderId="3" xfId="5" applyFont="1" applyFill="1" applyBorder="1" applyAlignment="1">
      <alignment horizontal="left"/>
    </xf>
    <xf numFmtId="0" fontId="5" fillId="0" borderId="4" xfId="5" applyFont="1" applyFill="1" applyBorder="1" applyAlignment="1">
      <alignment horizontal="left"/>
    </xf>
    <xf numFmtId="0" fontId="17" fillId="5" borderId="1" xfId="0" applyFont="1" applyFill="1" applyBorder="1" applyAlignment="1">
      <alignment horizontal="center"/>
    </xf>
    <xf numFmtId="0" fontId="17" fillId="5" borderId="2" xfId="0" applyFont="1" applyFill="1" applyBorder="1" applyAlignment="1">
      <alignment horizontal="center"/>
    </xf>
    <xf numFmtId="0" fontId="17" fillId="5" borderId="5" xfId="0" applyFont="1" applyFill="1" applyBorder="1" applyAlignment="1">
      <alignment horizontal="center"/>
    </xf>
    <xf numFmtId="0" fontId="17" fillId="5" borderId="25" xfId="0" applyFont="1" applyFill="1" applyBorder="1" applyAlignment="1">
      <alignment horizontal="center"/>
    </xf>
    <xf numFmtId="0" fontId="17" fillId="5" borderId="18" xfId="0" applyFont="1" applyFill="1" applyBorder="1" applyAlignment="1">
      <alignment horizontal="center"/>
    </xf>
    <xf numFmtId="0" fontId="17" fillId="5" borderId="26" xfId="0" applyFont="1" applyFill="1" applyBorder="1" applyAlignment="1">
      <alignment horizontal="center"/>
    </xf>
    <xf numFmtId="164" fontId="4" fillId="2" borderId="38" xfId="1" applyNumberFormat="1" applyFont="1" applyFill="1" applyBorder="1" applyAlignment="1">
      <alignment horizontal="center" vertical="center" wrapText="1"/>
    </xf>
    <xf numFmtId="164" fontId="4" fillId="2" borderId="3" xfId="1" applyNumberFormat="1" applyFont="1" applyFill="1" applyBorder="1" applyAlignment="1">
      <alignment horizontal="center" vertical="center" wrapText="1"/>
    </xf>
    <xf numFmtId="14" fontId="18" fillId="3" borderId="4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0" xfId="0" applyFont="1" applyBorder="1" applyAlignment="1">
      <alignment horizontal="center"/>
    </xf>
  </cellXfs>
  <cellStyles count="6">
    <cellStyle name="Binlik Ayracı 2" xfId="2"/>
    <cellStyle name="Normal" xfId="0" builtinId="0"/>
    <cellStyle name="Normal 2" xfId="5"/>
    <cellStyle name="Normal_Taşıt Araç.-endüstri" xfId="3"/>
    <cellStyle name="Normal_Tesis Mak Cihaz-poly end." xfId="4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selection activeCell="C11" sqref="C11"/>
    </sheetView>
  </sheetViews>
  <sheetFormatPr defaultRowHeight="14.4" x14ac:dyDescent="0.3"/>
  <cols>
    <col min="2" max="2" width="19.33203125" customWidth="1"/>
    <col min="3" max="3" width="11.6640625" bestFit="1" customWidth="1"/>
    <col min="5" max="5" width="21.44140625" customWidth="1"/>
    <col min="6" max="6" width="13.33203125" customWidth="1"/>
    <col min="7" max="7" width="14.44140625" customWidth="1"/>
    <col min="8" max="9" width="11.5546875" bestFit="1" customWidth="1"/>
    <col min="12" max="12" width="11.5546875" bestFit="1" customWidth="1"/>
    <col min="13" max="13" width="13.109375" bestFit="1" customWidth="1"/>
    <col min="14" max="14" width="9.88671875" bestFit="1" customWidth="1"/>
    <col min="15" max="15" width="14.109375" customWidth="1"/>
    <col min="16" max="16" width="14" customWidth="1"/>
    <col min="17" max="17" width="12.5546875" customWidth="1"/>
    <col min="18" max="18" width="13" customWidth="1"/>
  </cols>
  <sheetData>
    <row r="1" spans="1:18" ht="19.8" thickBot="1" x14ac:dyDescent="0.35">
      <c r="A1" s="170" t="s">
        <v>0</v>
      </c>
      <c r="B1" s="171"/>
      <c r="C1" s="171"/>
      <c r="D1" s="171"/>
      <c r="E1" s="98"/>
      <c r="F1" s="2"/>
      <c r="G1" s="172">
        <v>45291</v>
      </c>
      <c r="H1" s="172"/>
      <c r="I1" s="172"/>
      <c r="J1" s="172"/>
      <c r="K1" s="173"/>
      <c r="L1" s="8"/>
      <c r="M1" s="174">
        <v>45473</v>
      </c>
      <c r="N1" s="174"/>
      <c r="O1" s="174"/>
      <c r="P1" s="5" t="s">
        <v>18</v>
      </c>
      <c r="Q1" s="6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08" t="s">
        <v>15</v>
      </c>
      <c r="N2" s="109" t="s">
        <v>16</v>
      </c>
      <c r="O2" s="109" t="s">
        <v>17</v>
      </c>
      <c r="P2" s="110" t="s">
        <v>11</v>
      </c>
      <c r="Q2" s="111" t="s">
        <v>12</v>
      </c>
      <c r="R2" s="17" t="s">
        <v>13</v>
      </c>
    </row>
    <row r="3" spans="1:18" ht="15" thickBot="1" x14ac:dyDescent="0.35">
      <c r="A3" s="72"/>
      <c r="B3" s="73"/>
      <c r="C3" s="74"/>
      <c r="D3" s="75"/>
      <c r="E3" s="75"/>
      <c r="F3" s="69"/>
      <c r="G3" s="78"/>
      <c r="H3" s="78"/>
      <c r="I3" s="70"/>
      <c r="J3" s="30"/>
      <c r="K3" s="77"/>
      <c r="L3" s="107">
        <v>1.19493</v>
      </c>
      <c r="M3" s="112">
        <f>I3*L3</f>
        <v>0</v>
      </c>
      <c r="N3" s="113">
        <f>H3*L3</f>
        <v>0</v>
      </c>
      <c r="O3" s="112">
        <f>M3-N3</f>
        <v>0</v>
      </c>
      <c r="P3" s="112">
        <f>O3*K3*2/100</f>
        <v>0</v>
      </c>
      <c r="Q3" s="114">
        <f>N3+P3</f>
        <v>0</v>
      </c>
      <c r="R3" s="25">
        <f>M3-Q3</f>
        <v>0</v>
      </c>
    </row>
    <row r="4" spans="1:18" ht="15" thickBot="1" x14ac:dyDescent="0.35">
      <c r="A4" s="72"/>
      <c r="B4" s="73"/>
      <c r="C4" s="74"/>
      <c r="D4" s="75"/>
      <c r="E4" s="75"/>
      <c r="F4" s="69"/>
      <c r="G4" s="78"/>
      <c r="H4" s="78"/>
      <c r="I4" s="70"/>
      <c r="J4" s="30"/>
      <c r="K4" s="77"/>
      <c r="L4" s="107">
        <v>1.19493</v>
      </c>
      <c r="M4" s="112">
        <f t="shared" ref="M4:M5" si="0">I4*L4</f>
        <v>0</v>
      </c>
      <c r="N4" s="113">
        <f t="shared" ref="N4:N5" si="1">H4*L4</f>
        <v>0</v>
      </c>
      <c r="O4" s="112">
        <f t="shared" ref="O4:O5" si="2">M4-N4</f>
        <v>0</v>
      </c>
      <c r="P4" s="112">
        <f t="shared" ref="P4:P5" si="3">O4*K4*2/100</f>
        <v>0</v>
      </c>
      <c r="Q4" s="114">
        <f t="shared" ref="Q4:Q5" si="4">N4+P4</f>
        <v>0</v>
      </c>
      <c r="R4" s="25">
        <f t="shared" ref="R4:R5" si="5">M4-Q4</f>
        <v>0</v>
      </c>
    </row>
    <row r="5" spans="1:18" ht="15" thickBot="1" x14ac:dyDescent="0.35">
      <c r="A5" s="72"/>
      <c r="B5" s="73"/>
      <c r="C5" s="74"/>
      <c r="D5" s="75"/>
      <c r="E5" s="75"/>
      <c r="F5" s="69"/>
      <c r="G5" s="78"/>
      <c r="H5" s="78"/>
      <c r="I5" s="70"/>
      <c r="J5" s="30"/>
      <c r="K5" s="77"/>
      <c r="L5" s="107">
        <v>1.19493</v>
      </c>
      <c r="M5" s="112">
        <f t="shared" si="0"/>
        <v>0</v>
      </c>
      <c r="N5" s="112">
        <f t="shared" si="1"/>
        <v>0</v>
      </c>
      <c r="O5" s="112">
        <f t="shared" si="2"/>
        <v>0</v>
      </c>
      <c r="P5" s="112">
        <f t="shared" si="3"/>
        <v>0</v>
      </c>
      <c r="Q5" s="114">
        <f t="shared" si="4"/>
        <v>0</v>
      </c>
      <c r="R5" s="25">
        <f t="shared" si="5"/>
        <v>0</v>
      </c>
    </row>
    <row r="6" spans="1:18" x14ac:dyDescent="0.3">
      <c r="A6" s="77" t="s">
        <v>22</v>
      </c>
      <c r="B6" s="77"/>
      <c r="C6" s="97">
        <f>SUM(C3:C5)</f>
        <v>0</v>
      </c>
      <c r="D6" s="96"/>
      <c r="E6" s="96"/>
      <c r="F6" s="97">
        <f>SUM(F3:F5)</f>
        <v>0</v>
      </c>
      <c r="G6" s="97">
        <f>SUM(G3:G5)</f>
        <v>0</v>
      </c>
      <c r="H6" s="97">
        <f>SUM(H3:H5)</f>
        <v>0</v>
      </c>
      <c r="I6" s="97">
        <f>SUM(I3:I5)</f>
        <v>0</v>
      </c>
      <c r="J6" s="77"/>
      <c r="L6" s="29"/>
      <c r="M6" s="97">
        <f>SUM(M3:M5)</f>
        <v>0</v>
      </c>
      <c r="N6" s="97">
        <f t="shared" ref="N6:O6" si="6">SUM(N3:N5)</f>
        <v>0</v>
      </c>
      <c r="O6" s="97">
        <f t="shared" si="6"/>
        <v>0</v>
      </c>
      <c r="P6" s="97">
        <f>SUM(P3:P5)</f>
        <v>0</v>
      </c>
      <c r="Q6" s="97">
        <f>SUM(Q3:Q5)</f>
        <v>0</v>
      </c>
      <c r="R6" s="43">
        <f>SUM(R3:R5)</f>
        <v>0</v>
      </c>
    </row>
    <row r="11" spans="1:18" ht="15.6" x14ac:dyDescent="0.3">
      <c r="A11" s="125"/>
      <c r="B11" s="125"/>
      <c r="C11" s="125"/>
      <c r="D11" s="125"/>
      <c r="E11" s="125"/>
      <c r="F11" s="126"/>
      <c r="G11" s="127"/>
      <c r="H11" s="127"/>
      <c r="I11" s="128"/>
      <c r="J11" s="128"/>
    </row>
    <row r="12" spans="1:18" ht="14.4" customHeight="1" thickBot="1" x14ac:dyDescent="0.35">
      <c r="A12" s="125" t="s">
        <v>31</v>
      </c>
      <c r="B12" s="125"/>
      <c r="C12" s="125"/>
      <c r="D12" s="125"/>
      <c r="E12" s="125"/>
      <c r="F12" s="126"/>
      <c r="G12" s="127"/>
      <c r="H12" s="127"/>
      <c r="I12" s="128"/>
      <c r="J12" s="128"/>
    </row>
    <row r="13" spans="1:18" ht="27.6" customHeight="1" thickBot="1" x14ac:dyDescent="0.35">
      <c r="A13" s="175" t="s">
        <v>0</v>
      </c>
      <c r="B13" s="176"/>
      <c r="C13" s="176"/>
      <c r="D13" s="176"/>
      <c r="E13" s="129"/>
      <c r="F13" s="130"/>
      <c r="G13" s="130"/>
      <c r="H13" s="131"/>
      <c r="I13" s="177"/>
      <c r="J13" s="178"/>
    </row>
    <row r="14" spans="1:18" ht="21" customHeight="1" thickBot="1" x14ac:dyDescent="0.35">
      <c r="A14" s="132" t="s">
        <v>1</v>
      </c>
      <c r="B14" s="133" t="s">
        <v>19</v>
      </c>
      <c r="C14" s="133" t="s">
        <v>3</v>
      </c>
      <c r="D14" s="134" t="s">
        <v>4</v>
      </c>
      <c r="E14" s="134" t="s">
        <v>5</v>
      </c>
      <c r="F14" s="135" t="s">
        <v>6</v>
      </c>
      <c r="G14" s="136" t="s">
        <v>9</v>
      </c>
      <c r="H14" s="137" t="s">
        <v>10</v>
      </c>
      <c r="I14" s="138" t="s">
        <v>12</v>
      </c>
      <c r="J14" s="138" t="s">
        <v>13</v>
      </c>
    </row>
    <row r="15" spans="1:18" x14ac:dyDescent="0.3">
      <c r="A15" s="121">
        <v>252</v>
      </c>
      <c r="B15" s="122"/>
      <c r="C15" s="25"/>
      <c r="D15" s="23"/>
      <c r="E15" s="23"/>
      <c r="F15" s="79"/>
      <c r="G15" s="47"/>
      <c r="H15" s="123"/>
      <c r="I15" s="124"/>
      <c r="J15" s="124"/>
    </row>
    <row r="16" spans="1:18" x14ac:dyDescent="0.3">
      <c r="A16" s="121">
        <v>252</v>
      </c>
      <c r="B16" s="122"/>
      <c r="C16" s="25"/>
      <c r="D16" s="23"/>
      <c r="E16" s="23"/>
      <c r="F16" s="79"/>
      <c r="G16" s="47"/>
      <c r="H16" s="123"/>
      <c r="I16" s="124"/>
      <c r="J16" s="124"/>
    </row>
    <row r="17" spans="1:10" x14ac:dyDescent="0.3">
      <c r="A17" s="121">
        <v>252</v>
      </c>
      <c r="B17" s="122"/>
      <c r="C17" s="25"/>
      <c r="D17" s="23"/>
      <c r="E17" s="23"/>
      <c r="F17" s="79"/>
      <c r="G17" s="47"/>
      <c r="H17" s="123"/>
      <c r="I17" s="124"/>
      <c r="J17" s="124"/>
    </row>
    <row r="18" spans="1:10" ht="15" thickBot="1" x14ac:dyDescent="0.35">
      <c r="A18" s="139">
        <v>252</v>
      </c>
      <c r="B18" s="140"/>
      <c r="C18" s="141"/>
      <c r="D18" s="142"/>
      <c r="E18" s="142"/>
      <c r="F18" s="143"/>
      <c r="G18" s="144"/>
      <c r="H18" s="145"/>
      <c r="I18" s="146"/>
      <c r="J18" s="146"/>
    </row>
    <row r="19" spans="1:10" ht="15" thickBot="1" x14ac:dyDescent="0.35">
      <c r="A19" s="147"/>
      <c r="B19" s="148" t="s">
        <v>22</v>
      </c>
      <c r="C19" s="149">
        <f>SUM(C15:C18)</f>
        <v>0</v>
      </c>
      <c r="D19" s="148"/>
      <c r="E19" s="148"/>
      <c r="F19" s="149">
        <f>SUM(F15:F18)</f>
        <v>0</v>
      </c>
      <c r="G19" s="149"/>
      <c r="H19" s="150"/>
      <c r="I19" s="151">
        <f t="shared" ref="I19:J19" si="7">SUM(I15:I18)</f>
        <v>0</v>
      </c>
      <c r="J19" s="151">
        <f t="shared" si="7"/>
        <v>0</v>
      </c>
    </row>
    <row r="20" spans="1:10" x14ac:dyDescent="0.3">
      <c r="A20" s="128"/>
      <c r="B20" s="128"/>
      <c r="C20" s="128"/>
      <c r="D20" s="128"/>
      <c r="E20" s="128"/>
      <c r="F20" s="128"/>
      <c r="G20" s="128"/>
      <c r="H20" s="128"/>
      <c r="I20" s="128"/>
      <c r="J20" s="128"/>
    </row>
    <row r="24" spans="1:10" x14ac:dyDescent="0.3">
      <c r="E24" s="23"/>
      <c r="F24" s="43" t="s">
        <v>26</v>
      </c>
      <c r="G24" s="43" t="s">
        <v>25</v>
      </c>
    </row>
    <row r="25" spans="1:10" x14ac:dyDescent="0.3">
      <c r="E25" s="23" t="s">
        <v>23</v>
      </c>
      <c r="F25" s="25">
        <f>G6</f>
        <v>0</v>
      </c>
      <c r="G25" s="25"/>
    </row>
    <row r="26" spans="1:10" x14ac:dyDescent="0.3">
      <c r="E26" s="23" t="s">
        <v>24</v>
      </c>
      <c r="F26" s="25">
        <f>F19</f>
        <v>0</v>
      </c>
      <c r="G26" s="25">
        <v>11655.21</v>
      </c>
    </row>
    <row r="27" spans="1:10" x14ac:dyDescent="0.3">
      <c r="C27" s="45"/>
      <c r="D27" s="45"/>
      <c r="E27" s="60" t="s">
        <v>22</v>
      </c>
      <c r="F27" s="43">
        <f>SUM(F25:F26)</f>
        <v>0</v>
      </c>
      <c r="G27" s="43">
        <f>SUM(G25:G26)</f>
        <v>11655.21</v>
      </c>
    </row>
    <row r="28" spans="1:10" x14ac:dyDescent="0.3">
      <c r="E28" s="42"/>
      <c r="F28" s="41"/>
      <c r="G28" s="41"/>
    </row>
    <row r="29" spans="1:10" x14ac:dyDescent="0.3">
      <c r="E29" s="61" t="s">
        <v>27</v>
      </c>
      <c r="F29" s="41">
        <f>F19</f>
        <v>0</v>
      </c>
      <c r="G29" s="41">
        <v>11655.21</v>
      </c>
      <c r="H29" s="29">
        <f>F29-G29</f>
        <v>-11655.21</v>
      </c>
    </row>
    <row r="30" spans="1:10" x14ac:dyDescent="0.3">
      <c r="E30" s="61" t="s">
        <v>30</v>
      </c>
      <c r="F30" s="41">
        <f>F27-F29</f>
        <v>0</v>
      </c>
      <c r="G30" s="41"/>
    </row>
    <row r="31" spans="1:10" x14ac:dyDescent="0.3">
      <c r="E31" s="61" t="s">
        <v>29</v>
      </c>
      <c r="F31" s="41">
        <v>0</v>
      </c>
      <c r="G31" s="41"/>
    </row>
    <row r="32" spans="1:10" x14ac:dyDescent="0.3">
      <c r="E32" s="62" t="s">
        <v>28</v>
      </c>
      <c r="F32" s="63">
        <f>F30-F31</f>
        <v>0</v>
      </c>
      <c r="G32" s="41"/>
    </row>
    <row r="33" spans="5:6" x14ac:dyDescent="0.3">
      <c r="E33" s="64"/>
      <c r="F33" s="64"/>
    </row>
  </sheetData>
  <mergeCells count="5">
    <mergeCell ref="A1:D1"/>
    <mergeCell ref="G1:K1"/>
    <mergeCell ref="M1:O1"/>
    <mergeCell ref="A13:D13"/>
    <mergeCell ref="I13:J1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workbookViewId="0">
      <selection activeCell="G25" sqref="G25"/>
    </sheetView>
  </sheetViews>
  <sheetFormatPr defaultRowHeight="14.4" x14ac:dyDescent="0.3"/>
  <cols>
    <col min="2" max="2" width="17.6640625" customWidth="1"/>
    <col min="3" max="3" width="16.33203125" style="45" bestFit="1" customWidth="1"/>
    <col min="5" max="5" width="20.44140625" bestFit="1" customWidth="1"/>
    <col min="6" max="6" width="16.88671875" bestFit="1" customWidth="1"/>
    <col min="7" max="7" width="13.6640625" customWidth="1"/>
    <col min="8" max="8" width="14.77734375" customWidth="1"/>
    <col min="9" max="9" width="10" bestFit="1" customWidth="1"/>
    <col min="11" max="11" width="18.109375" customWidth="1"/>
    <col min="12" max="12" width="13.44140625" customWidth="1"/>
    <col min="13" max="13" width="12.6640625" customWidth="1"/>
    <col min="14" max="14" width="11" bestFit="1" customWidth="1"/>
    <col min="15" max="15" width="10.109375" bestFit="1" customWidth="1"/>
    <col min="16" max="16" width="19.44140625" customWidth="1"/>
    <col min="17" max="17" width="11" bestFit="1" customWidth="1"/>
    <col min="18" max="18" width="10.109375" bestFit="1" customWidth="1"/>
  </cols>
  <sheetData>
    <row r="1" spans="1:18" ht="15" customHeight="1" thickBot="1" x14ac:dyDescent="0.35">
      <c r="A1" s="170" t="s">
        <v>0</v>
      </c>
      <c r="B1" s="171"/>
      <c r="C1" s="171"/>
      <c r="D1" s="171"/>
      <c r="E1" s="1"/>
      <c r="F1" s="2"/>
      <c r="G1" s="172">
        <v>45291</v>
      </c>
      <c r="H1" s="172"/>
      <c r="I1" s="172"/>
      <c r="J1" s="172"/>
      <c r="K1" s="173"/>
      <c r="L1" s="8"/>
      <c r="M1" s="174">
        <v>45473</v>
      </c>
      <c r="N1" s="174"/>
      <c r="O1" s="174"/>
      <c r="P1" s="5" t="s">
        <v>18</v>
      </c>
      <c r="Q1" s="6"/>
      <c r="R1" s="7"/>
    </row>
    <row r="2" spans="1:18" ht="60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37"/>
      <c r="B3" s="38"/>
      <c r="C3" s="99"/>
      <c r="D3" s="100"/>
      <c r="E3" s="100"/>
      <c r="F3" s="104"/>
      <c r="G3" s="105"/>
      <c r="H3" s="105"/>
      <c r="I3" s="101"/>
      <c r="J3" s="102" t="s">
        <v>32</v>
      </c>
      <c r="K3" s="39">
        <v>10</v>
      </c>
      <c r="L3" s="103">
        <v>1.19493</v>
      </c>
      <c r="M3" s="49">
        <f>G3*L3</f>
        <v>0</v>
      </c>
      <c r="N3" s="49">
        <f>H3*L3</f>
        <v>0</v>
      </c>
      <c r="O3" s="49">
        <f>M3-N3</f>
        <v>0</v>
      </c>
      <c r="P3" s="25">
        <f t="shared" ref="P3:P4" si="0">K3*O3*2/100</f>
        <v>0</v>
      </c>
      <c r="Q3" s="36">
        <f>P3+N3</f>
        <v>0</v>
      </c>
      <c r="R3" s="36">
        <f>M3-Q3</f>
        <v>0</v>
      </c>
    </row>
    <row r="4" spans="1:18" ht="15" thickBot="1" x14ac:dyDescent="0.35">
      <c r="A4" s="37"/>
      <c r="B4" s="38"/>
      <c r="C4" s="99"/>
      <c r="D4" s="100"/>
      <c r="E4" s="100"/>
      <c r="F4" s="104"/>
      <c r="G4" s="105"/>
      <c r="H4" s="105"/>
      <c r="I4" s="101"/>
      <c r="J4" s="102" t="s">
        <v>32</v>
      </c>
      <c r="K4" s="39">
        <v>10</v>
      </c>
      <c r="L4" s="103">
        <v>1.19493</v>
      </c>
      <c r="M4" s="49">
        <f t="shared" ref="M4" si="1">G4*L4</f>
        <v>0</v>
      </c>
      <c r="N4" s="49">
        <f t="shared" ref="N4" si="2">H4*L4</f>
        <v>0</v>
      </c>
      <c r="O4" s="49">
        <f t="shared" ref="O4" si="3">M4-N4</f>
        <v>0</v>
      </c>
      <c r="P4" s="25">
        <f t="shared" si="0"/>
        <v>0</v>
      </c>
      <c r="Q4" s="36">
        <f t="shared" ref="Q4" si="4">P4+N4</f>
        <v>0</v>
      </c>
      <c r="R4" s="36">
        <f t="shared" ref="R4" si="5">M4-Q4</f>
        <v>0</v>
      </c>
    </row>
    <row r="5" spans="1:18" x14ac:dyDescent="0.3">
      <c r="A5" s="21"/>
      <c r="B5" s="51" t="s">
        <v>22</v>
      </c>
      <c r="C5" s="80">
        <f>SUM(C3:C4)</f>
        <v>0</v>
      </c>
      <c r="D5" s="81"/>
      <c r="E5" s="81"/>
      <c r="F5" s="82">
        <f>SUM(F3:F4)</f>
        <v>0</v>
      </c>
      <c r="G5" s="82">
        <f>SUM(G3:G4)</f>
        <v>0</v>
      </c>
      <c r="H5" s="82">
        <f>SUM(H3:H4)</f>
        <v>0</v>
      </c>
      <c r="I5" s="82">
        <f>SUM(I3:I4)</f>
        <v>0</v>
      </c>
      <c r="J5" s="82"/>
      <c r="K5" s="82"/>
      <c r="L5" s="82"/>
      <c r="M5" s="82">
        <f t="shared" ref="M5:R5" si="6">SUM(M3:M4)</f>
        <v>0</v>
      </c>
      <c r="N5" s="82">
        <f t="shared" si="6"/>
        <v>0</v>
      </c>
      <c r="O5" s="82">
        <f t="shared" si="6"/>
        <v>0</v>
      </c>
      <c r="P5" s="82">
        <f t="shared" si="6"/>
        <v>0</v>
      </c>
      <c r="Q5" s="82">
        <f t="shared" si="6"/>
        <v>0</v>
      </c>
      <c r="R5" s="82">
        <f t="shared" si="6"/>
        <v>0</v>
      </c>
    </row>
    <row r="6" spans="1:18" x14ac:dyDescent="0.3">
      <c r="A6" s="40"/>
      <c r="B6" s="83"/>
      <c r="C6" s="84"/>
      <c r="D6" s="85"/>
      <c r="E6" s="85"/>
      <c r="F6" s="86"/>
      <c r="G6" s="86"/>
      <c r="H6" s="86"/>
      <c r="I6" s="87"/>
      <c r="J6" s="88"/>
      <c r="K6" s="89"/>
      <c r="L6" s="90"/>
    </row>
    <row r="7" spans="1:18" ht="15" thickBot="1" x14ac:dyDescent="0.35">
      <c r="A7" s="45"/>
      <c r="B7" s="45"/>
      <c r="D7" s="45"/>
      <c r="E7" s="45"/>
      <c r="F7" s="45"/>
      <c r="G7" s="45"/>
      <c r="H7" s="45"/>
      <c r="I7" s="45"/>
      <c r="J7" s="45"/>
      <c r="K7" s="45"/>
    </row>
    <row r="8" spans="1:18" ht="19.8" thickBot="1" x14ac:dyDescent="0.35">
      <c r="A8" s="170" t="s">
        <v>0</v>
      </c>
      <c r="B8" s="171"/>
      <c r="C8" s="171"/>
      <c r="D8" s="171"/>
      <c r="E8" s="98"/>
      <c r="F8" s="2"/>
      <c r="G8" s="172" t="s">
        <v>44</v>
      </c>
      <c r="H8" s="172"/>
      <c r="I8" s="172"/>
      <c r="J8" s="172"/>
      <c r="K8" s="173"/>
      <c r="L8" s="8"/>
      <c r="M8" s="174">
        <v>45473</v>
      </c>
      <c r="N8" s="174"/>
      <c r="O8" s="174"/>
      <c r="P8" s="5" t="s">
        <v>18</v>
      </c>
      <c r="Q8" s="6"/>
      <c r="R8" s="7"/>
    </row>
    <row r="9" spans="1:18" ht="60.6" thickBot="1" x14ac:dyDescent="0.35">
      <c r="A9" s="9" t="s">
        <v>1</v>
      </c>
      <c r="B9" s="10" t="s">
        <v>2</v>
      </c>
      <c r="C9" s="33" t="s">
        <v>3</v>
      </c>
      <c r="D9" s="11" t="s">
        <v>4</v>
      </c>
      <c r="E9" s="11" t="s">
        <v>5</v>
      </c>
      <c r="F9" s="12" t="s">
        <v>6</v>
      </c>
      <c r="G9" s="12" t="s">
        <v>15</v>
      </c>
      <c r="H9" s="12" t="s">
        <v>16</v>
      </c>
      <c r="I9" s="13" t="s">
        <v>8</v>
      </c>
      <c r="J9" s="12" t="s">
        <v>9</v>
      </c>
      <c r="K9" s="14" t="s">
        <v>10</v>
      </c>
      <c r="L9" s="18" t="s">
        <v>14</v>
      </c>
      <c r="M9" s="19" t="s">
        <v>15</v>
      </c>
      <c r="N9" s="12" t="s">
        <v>16</v>
      </c>
      <c r="O9" s="12" t="s">
        <v>17</v>
      </c>
      <c r="P9" s="15" t="s">
        <v>11</v>
      </c>
      <c r="Q9" s="16" t="s">
        <v>12</v>
      </c>
      <c r="R9" s="17" t="s">
        <v>13</v>
      </c>
    </row>
    <row r="10" spans="1:18" ht="15" thickBot="1" x14ac:dyDescent="0.35">
      <c r="A10" s="37"/>
      <c r="B10" s="38"/>
      <c r="C10" s="99"/>
      <c r="D10" s="100"/>
      <c r="E10" s="100"/>
      <c r="F10" s="104"/>
      <c r="G10" s="105"/>
      <c r="H10" s="105"/>
      <c r="I10" s="101"/>
      <c r="J10" s="102"/>
      <c r="K10" s="39">
        <v>10</v>
      </c>
      <c r="L10" s="103">
        <v>1.0708500000000001</v>
      </c>
      <c r="M10" s="49">
        <f>F10*L10</f>
        <v>0</v>
      </c>
      <c r="N10" s="49">
        <f>H10*L10</f>
        <v>0</v>
      </c>
      <c r="O10" s="49">
        <f>M10-N10</f>
        <v>0</v>
      </c>
      <c r="P10" s="36">
        <f>M10*K10*2/100</f>
        <v>0</v>
      </c>
      <c r="Q10" s="36">
        <f>P10+N10</f>
        <v>0</v>
      </c>
      <c r="R10" s="36">
        <f>M10-Q10</f>
        <v>0</v>
      </c>
    </row>
    <row r="11" spans="1:18" ht="15" thickBot="1" x14ac:dyDescent="0.35">
      <c r="A11" s="37"/>
      <c r="B11" s="38"/>
      <c r="C11" s="99"/>
      <c r="D11" s="100"/>
      <c r="E11" s="100"/>
      <c r="F11" s="104"/>
      <c r="G11" s="105"/>
      <c r="H11" s="105"/>
      <c r="I11" s="101"/>
      <c r="J11" s="102"/>
      <c r="K11" s="39"/>
      <c r="L11" s="103"/>
      <c r="M11" s="49"/>
      <c r="N11" s="49"/>
      <c r="O11" s="49"/>
      <c r="P11" s="36"/>
      <c r="Q11" s="36"/>
      <c r="R11" s="36"/>
    </row>
    <row r="12" spans="1:18" ht="15" thickBot="1" x14ac:dyDescent="0.35">
      <c r="A12" s="37"/>
      <c r="B12" s="38"/>
      <c r="C12" s="99"/>
      <c r="D12" s="100"/>
      <c r="E12" s="100"/>
      <c r="F12" s="104"/>
      <c r="G12" s="105"/>
      <c r="H12" s="105"/>
      <c r="I12" s="101"/>
      <c r="J12" s="102"/>
      <c r="K12" s="39"/>
      <c r="L12" s="103"/>
      <c r="M12" s="49"/>
      <c r="N12" s="49"/>
      <c r="O12" s="49"/>
      <c r="P12" s="36"/>
      <c r="Q12" s="36"/>
      <c r="R12" s="36"/>
    </row>
    <row r="13" spans="1:18" x14ac:dyDescent="0.3">
      <c r="A13" s="21"/>
      <c r="B13" s="51" t="s">
        <v>22</v>
      </c>
      <c r="C13" s="80">
        <f>SUM(C10:C12)</f>
        <v>0</v>
      </c>
      <c r="D13" s="80">
        <f t="shared" ref="D13:R13" si="7">SUM(D10:D12)</f>
        <v>0</v>
      </c>
      <c r="E13" s="80">
        <f t="shared" si="7"/>
        <v>0</v>
      </c>
      <c r="F13" s="80">
        <f t="shared" si="7"/>
        <v>0</v>
      </c>
      <c r="G13" s="80">
        <f t="shared" si="7"/>
        <v>0</v>
      </c>
      <c r="H13" s="80">
        <f t="shared" si="7"/>
        <v>0</v>
      </c>
      <c r="I13" s="80">
        <f t="shared" si="7"/>
        <v>0</v>
      </c>
      <c r="J13" s="80">
        <f t="shared" si="7"/>
        <v>0</v>
      </c>
      <c r="K13" s="80">
        <f t="shared" si="7"/>
        <v>10</v>
      </c>
      <c r="L13" s="80">
        <f t="shared" si="7"/>
        <v>1.0708500000000001</v>
      </c>
      <c r="M13" s="80">
        <f t="shared" si="7"/>
        <v>0</v>
      </c>
      <c r="N13" s="80">
        <f t="shared" si="7"/>
        <v>0</v>
      </c>
      <c r="O13" s="80">
        <f t="shared" si="7"/>
        <v>0</v>
      </c>
      <c r="P13" s="80">
        <f t="shared" si="7"/>
        <v>0</v>
      </c>
      <c r="Q13" s="80">
        <f t="shared" si="7"/>
        <v>0</v>
      </c>
      <c r="R13" s="80">
        <f t="shared" si="7"/>
        <v>0</v>
      </c>
    </row>
    <row r="14" spans="1:18" x14ac:dyDescent="0.3">
      <c r="A14" s="45"/>
      <c r="B14" s="45"/>
      <c r="D14" s="45"/>
      <c r="E14" s="45"/>
      <c r="F14" s="45"/>
      <c r="G14" s="45"/>
      <c r="H14" s="45"/>
      <c r="I14" s="45"/>
      <c r="J14" s="45"/>
      <c r="K14" s="45"/>
    </row>
    <row r="15" spans="1:18" x14ac:dyDescent="0.3">
      <c r="A15" s="45"/>
      <c r="B15" s="45"/>
      <c r="D15" s="45"/>
      <c r="E15" s="45"/>
      <c r="F15" s="45"/>
      <c r="G15" s="45"/>
      <c r="H15" s="45"/>
      <c r="I15" s="45"/>
      <c r="J15" s="45"/>
      <c r="K15" s="45"/>
    </row>
    <row r="16" spans="1:18" x14ac:dyDescent="0.3">
      <c r="A16" s="45"/>
      <c r="B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3">
      <c r="A17" s="45"/>
      <c r="B17" s="45"/>
      <c r="D17" s="45"/>
      <c r="E17" s="45"/>
      <c r="F17" s="46"/>
      <c r="G17" s="45"/>
      <c r="H17" s="45"/>
      <c r="I17" s="45"/>
      <c r="J17" s="45"/>
    </row>
    <row r="18" spans="1:11" x14ac:dyDescent="0.3">
      <c r="A18" s="45"/>
      <c r="B18" s="45"/>
      <c r="D18" s="45"/>
      <c r="E18" s="45"/>
      <c r="F18" s="45"/>
      <c r="G18" s="45"/>
      <c r="H18" s="45"/>
      <c r="I18" s="45"/>
      <c r="J18" s="45"/>
    </row>
    <row r="19" spans="1:11" x14ac:dyDescent="0.3">
      <c r="A19" s="45"/>
      <c r="B19" s="45"/>
      <c r="D19" s="45"/>
      <c r="E19" s="45"/>
      <c r="F19" s="45"/>
      <c r="G19" s="45"/>
      <c r="H19" s="45"/>
      <c r="I19" s="45"/>
      <c r="J19" s="45"/>
    </row>
    <row r="20" spans="1:11" x14ac:dyDescent="0.3">
      <c r="A20" s="45"/>
      <c r="B20" s="45"/>
      <c r="D20" s="45"/>
      <c r="E20" s="45"/>
      <c r="F20" s="45"/>
      <c r="G20" s="45"/>
      <c r="H20" s="45"/>
      <c r="I20" s="45"/>
      <c r="J20" s="45"/>
    </row>
    <row r="21" spans="1:11" x14ac:dyDescent="0.3">
      <c r="A21" s="45"/>
      <c r="B21" s="45"/>
      <c r="D21" s="45"/>
      <c r="E21" s="23"/>
      <c r="F21" s="43" t="s">
        <v>26</v>
      </c>
      <c r="G21" s="43" t="s">
        <v>25</v>
      </c>
      <c r="H21" s="45"/>
      <c r="I21" s="45"/>
      <c r="J21" s="45"/>
      <c r="K21" s="45"/>
    </row>
    <row r="22" spans="1:11" x14ac:dyDescent="0.3">
      <c r="A22" s="45"/>
      <c r="B22" s="45"/>
      <c r="D22" s="45"/>
      <c r="E22" s="23" t="s">
        <v>23</v>
      </c>
      <c r="F22" s="25">
        <f>G5</f>
        <v>0</v>
      </c>
      <c r="G22" s="25">
        <f>H5</f>
        <v>0</v>
      </c>
      <c r="H22" s="45"/>
      <c r="I22" s="45"/>
      <c r="J22" s="45"/>
      <c r="K22" s="45"/>
    </row>
    <row r="23" spans="1:11" x14ac:dyDescent="0.3">
      <c r="A23" s="45"/>
      <c r="B23" s="45"/>
      <c r="D23" s="45"/>
      <c r="E23" s="23" t="s">
        <v>24</v>
      </c>
      <c r="F23" s="25">
        <v>0</v>
      </c>
      <c r="G23" s="25">
        <v>0</v>
      </c>
    </row>
    <row r="24" spans="1:11" x14ac:dyDescent="0.3">
      <c r="A24" s="45"/>
      <c r="B24" s="45"/>
      <c r="D24" s="45"/>
      <c r="E24" s="23" t="s">
        <v>44</v>
      </c>
      <c r="F24" s="25">
        <f>M13</f>
        <v>0</v>
      </c>
      <c r="G24" s="25">
        <v>0</v>
      </c>
    </row>
    <row r="25" spans="1:11" x14ac:dyDescent="0.3">
      <c r="A25" s="45"/>
      <c r="B25" s="45"/>
      <c r="D25" s="45"/>
      <c r="E25" s="60" t="s">
        <v>22</v>
      </c>
      <c r="F25" s="43">
        <f>SUM(F22:F24)</f>
        <v>0</v>
      </c>
      <c r="G25" s="43">
        <f>SUM(G22:G23)</f>
        <v>0</v>
      </c>
    </row>
    <row r="26" spans="1:11" x14ac:dyDescent="0.3">
      <c r="A26" s="45"/>
      <c r="B26" s="45"/>
      <c r="D26" s="45"/>
      <c r="E26" s="42"/>
      <c r="F26" s="41"/>
      <c r="G26" s="41"/>
    </row>
    <row r="27" spans="1:11" x14ac:dyDescent="0.3">
      <c r="A27" s="45"/>
      <c r="B27" s="45"/>
      <c r="D27" s="45"/>
      <c r="E27" s="61" t="s">
        <v>27</v>
      </c>
      <c r="F27" s="41">
        <v>0</v>
      </c>
      <c r="G27" s="41">
        <v>0</v>
      </c>
      <c r="H27" s="29">
        <f>G27-F27</f>
        <v>0</v>
      </c>
    </row>
    <row r="28" spans="1:11" x14ac:dyDescent="0.3">
      <c r="A28" s="45"/>
      <c r="B28" s="45"/>
      <c r="D28" s="45"/>
      <c r="E28" s="61" t="s">
        <v>30</v>
      </c>
      <c r="F28" s="41">
        <f>F25-F27</f>
        <v>0</v>
      </c>
      <c r="G28" s="41"/>
    </row>
    <row r="29" spans="1:11" x14ac:dyDescent="0.3">
      <c r="A29" s="45"/>
      <c r="B29" s="45"/>
      <c r="D29" s="45"/>
      <c r="E29" s="61" t="s">
        <v>29</v>
      </c>
      <c r="F29" s="41">
        <v>0</v>
      </c>
      <c r="G29" s="41"/>
    </row>
    <row r="30" spans="1:11" x14ac:dyDescent="0.3">
      <c r="A30" s="45"/>
      <c r="B30" s="45"/>
      <c r="D30" s="45"/>
      <c r="E30" s="62" t="s">
        <v>28</v>
      </c>
      <c r="F30" s="63">
        <f>F28-F29</f>
        <v>0</v>
      </c>
      <c r="G30" s="41"/>
    </row>
    <row r="31" spans="1:11" x14ac:dyDescent="0.3">
      <c r="A31" s="45"/>
      <c r="B31" s="45"/>
      <c r="D31" s="45"/>
    </row>
    <row r="32" spans="1:11" x14ac:dyDescent="0.3">
      <c r="A32" s="45"/>
      <c r="B32" s="45"/>
      <c r="D32" s="45"/>
    </row>
    <row r="33" spans="1:4" x14ac:dyDescent="0.3">
      <c r="A33" s="45"/>
      <c r="B33" s="45"/>
      <c r="D33" s="45"/>
    </row>
    <row r="34" spans="1:4" x14ac:dyDescent="0.3">
      <c r="A34" s="45"/>
      <c r="B34" s="45"/>
      <c r="D34" s="45"/>
    </row>
    <row r="35" spans="1:4" x14ac:dyDescent="0.3">
      <c r="A35" s="45"/>
      <c r="B35" s="45"/>
      <c r="D35" s="45"/>
    </row>
    <row r="36" spans="1:4" x14ac:dyDescent="0.3">
      <c r="A36" s="45"/>
      <c r="B36" s="45"/>
      <c r="D36" s="45"/>
    </row>
    <row r="37" spans="1:4" x14ac:dyDescent="0.3">
      <c r="A37" s="45"/>
      <c r="B37" s="45"/>
      <c r="D37" s="45"/>
    </row>
    <row r="38" spans="1:4" x14ac:dyDescent="0.3">
      <c r="A38" s="45"/>
      <c r="B38" s="45"/>
      <c r="D38" s="45"/>
    </row>
    <row r="39" spans="1:4" x14ac:dyDescent="0.3">
      <c r="A39" s="45"/>
      <c r="B39" s="45"/>
      <c r="D39" s="45"/>
    </row>
    <row r="40" spans="1:4" x14ac:dyDescent="0.3">
      <c r="A40" s="45"/>
      <c r="B40" s="45"/>
      <c r="D40" s="45"/>
    </row>
    <row r="41" spans="1:4" x14ac:dyDescent="0.3">
      <c r="A41" s="45"/>
      <c r="B41" s="45"/>
      <c r="D41" s="45"/>
    </row>
    <row r="42" spans="1:4" x14ac:dyDescent="0.3">
      <c r="A42" s="45"/>
      <c r="B42" s="45"/>
      <c r="D42" s="45"/>
    </row>
    <row r="43" spans="1:4" x14ac:dyDescent="0.3">
      <c r="A43" s="45"/>
      <c r="B43" s="45"/>
      <c r="D43" s="45"/>
    </row>
  </sheetData>
  <mergeCells count="6">
    <mergeCell ref="A1:D1"/>
    <mergeCell ref="M1:O1"/>
    <mergeCell ref="G1:K1"/>
    <mergeCell ref="A8:D8"/>
    <mergeCell ref="G8:K8"/>
    <mergeCell ref="M8:O8"/>
  </mergeCells>
  <pageMargins left="0.70866141732283472" right="0.70866141732283472" top="0.74803149606299213" bottom="0.74803149606299213" header="0.31496062992125984" footer="0.31496062992125984"/>
  <pageSetup paperSize="9" scale="63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5"/>
  <sheetViews>
    <sheetView workbookViewId="0">
      <selection activeCell="C14" sqref="C14"/>
    </sheetView>
  </sheetViews>
  <sheetFormatPr defaultRowHeight="14.4" x14ac:dyDescent="0.3"/>
  <cols>
    <col min="2" max="2" width="18.5546875" bestFit="1" customWidth="1"/>
    <col min="3" max="4" width="14.5546875" customWidth="1"/>
    <col min="5" max="5" width="19.5546875" bestFit="1" customWidth="1"/>
    <col min="6" max="6" width="18.77734375" customWidth="1"/>
    <col min="7" max="7" width="12.33203125" customWidth="1"/>
    <col min="8" max="8" width="11.6640625" customWidth="1"/>
    <col min="9" max="9" width="13.77734375" customWidth="1"/>
    <col min="10" max="10" width="11.44140625" customWidth="1"/>
    <col min="13" max="13" width="11.6640625" bestFit="1" customWidth="1"/>
    <col min="14" max="14" width="10.109375" bestFit="1" customWidth="1"/>
    <col min="15" max="15" width="11.6640625" bestFit="1" customWidth="1"/>
    <col min="16" max="16" width="13.77734375" customWidth="1"/>
    <col min="17" max="17" width="11.6640625" bestFit="1" customWidth="1"/>
    <col min="18" max="18" width="12.77734375" customWidth="1"/>
  </cols>
  <sheetData>
    <row r="1" spans="1:18" ht="19.8" thickBot="1" x14ac:dyDescent="0.35">
      <c r="A1" s="170" t="s">
        <v>0</v>
      </c>
      <c r="B1" s="171"/>
      <c r="C1" s="171"/>
      <c r="D1" s="171"/>
      <c r="E1" s="1"/>
      <c r="F1" s="2"/>
      <c r="G1" s="2"/>
      <c r="H1" s="2"/>
      <c r="I1" s="3"/>
      <c r="J1" s="2"/>
      <c r="K1" s="4"/>
      <c r="L1" s="8"/>
      <c r="M1" s="174">
        <v>45473</v>
      </c>
      <c r="N1" s="174"/>
      <c r="O1" s="174"/>
      <c r="P1" s="5" t="s">
        <v>18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91"/>
      <c r="B3" s="92"/>
      <c r="C3" s="93"/>
      <c r="D3" s="94"/>
      <c r="E3" s="94"/>
      <c r="F3" s="95"/>
      <c r="G3" s="25"/>
      <c r="H3" s="25"/>
      <c r="I3" s="25"/>
      <c r="J3" s="71" t="s">
        <v>34</v>
      </c>
      <c r="K3" s="25">
        <v>20</v>
      </c>
      <c r="L3" s="103">
        <v>1.19493</v>
      </c>
      <c r="M3" s="49">
        <f>G3*L3</f>
        <v>0</v>
      </c>
      <c r="N3" s="49">
        <f>H3*L3</f>
        <v>0</v>
      </c>
      <c r="O3" s="49">
        <f>M3-N3</f>
        <v>0</v>
      </c>
      <c r="P3" s="36">
        <f>O3*K3*2/100</f>
        <v>0</v>
      </c>
      <c r="Q3" s="36">
        <f>P3+N3</f>
        <v>0</v>
      </c>
      <c r="R3" s="36">
        <f>M3-Q3</f>
        <v>0</v>
      </c>
    </row>
    <row r="4" spans="1:18" ht="15" thickBot="1" x14ac:dyDescent="0.35">
      <c r="A4" s="96"/>
      <c r="B4" s="96" t="s">
        <v>22</v>
      </c>
      <c r="C4" s="97">
        <f>SUM(C3)</f>
        <v>0</v>
      </c>
      <c r="D4" s="97"/>
      <c r="E4" s="97"/>
      <c r="F4" s="97">
        <f t="shared" ref="F4:I4" si="0">SUM(F3)</f>
        <v>0</v>
      </c>
      <c r="G4" s="97">
        <f t="shared" si="0"/>
        <v>0</v>
      </c>
      <c r="H4" s="97">
        <f t="shared" si="0"/>
        <v>0</v>
      </c>
      <c r="I4" s="97">
        <f t="shared" si="0"/>
        <v>0</v>
      </c>
      <c r="J4" s="96"/>
      <c r="L4" s="103"/>
      <c r="M4" s="97">
        <f t="shared" ref="M4:R4" si="1">SUM(M3)</f>
        <v>0</v>
      </c>
      <c r="N4" s="97">
        <f t="shared" si="1"/>
        <v>0</v>
      </c>
      <c r="O4" s="97">
        <f t="shared" si="1"/>
        <v>0</v>
      </c>
      <c r="P4" s="97">
        <f t="shared" si="1"/>
        <v>0</v>
      </c>
      <c r="Q4" s="97">
        <f t="shared" si="1"/>
        <v>0</v>
      </c>
      <c r="R4" s="97">
        <f t="shared" si="1"/>
        <v>0</v>
      </c>
    </row>
    <row r="10" spans="1:18" ht="15" thickBot="1" x14ac:dyDescent="0.35"/>
    <row r="11" spans="1:18" ht="52.8" customHeight="1" x14ac:dyDescent="0.3">
      <c r="A11" s="179" t="s">
        <v>43</v>
      </c>
      <c r="B11" s="180"/>
      <c r="C11" s="180"/>
      <c r="D11" s="180"/>
      <c r="E11" s="180"/>
      <c r="F11" s="180"/>
      <c r="G11" s="180"/>
      <c r="H11" s="180"/>
      <c r="I11" s="180"/>
      <c r="J11" s="181"/>
    </row>
    <row r="12" spans="1:18" ht="15" thickBot="1" x14ac:dyDescent="0.35">
      <c r="A12" s="182"/>
      <c r="B12" s="183"/>
      <c r="C12" s="183"/>
      <c r="D12" s="183"/>
      <c r="E12" s="183"/>
      <c r="F12" s="183"/>
      <c r="G12" s="183"/>
      <c r="H12" s="183"/>
      <c r="I12" s="183"/>
      <c r="J12" s="184"/>
    </row>
    <row r="15" spans="1:18" ht="15.6" x14ac:dyDescent="0.3">
      <c r="A15" s="125"/>
      <c r="B15" s="125"/>
      <c r="C15" s="125"/>
      <c r="D15" s="125"/>
      <c r="E15" s="125"/>
      <c r="F15" s="126"/>
      <c r="G15" s="127"/>
      <c r="H15" s="127"/>
      <c r="I15" s="127"/>
      <c r="J15" s="127"/>
    </row>
    <row r="16" spans="1:18" ht="16.2" thickBot="1" x14ac:dyDescent="0.35">
      <c r="A16" s="125" t="s">
        <v>63</v>
      </c>
      <c r="B16" s="125"/>
      <c r="C16" s="125"/>
      <c r="D16" s="125"/>
      <c r="E16" s="125"/>
      <c r="F16" s="126"/>
      <c r="G16" s="127"/>
      <c r="H16" s="127"/>
      <c r="I16" s="127"/>
      <c r="J16" s="127"/>
    </row>
    <row r="17" spans="1:11" ht="15" thickBot="1" x14ac:dyDescent="0.35">
      <c r="A17" s="175" t="s">
        <v>0</v>
      </c>
      <c r="B17" s="176"/>
      <c r="C17" s="176"/>
      <c r="D17" s="176"/>
      <c r="E17" s="129"/>
      <c r="F17" s="130"/>
      <c r="G17" s="130"/>
      <c r="H17" s="131"/>
      <c r="I17" s="177"/>
      <c r="J17" s="178"/>
      <c r="K17" s="68"/>
    </row>
    <row r="18" spans="1:11" ht="24.6" thickBot="1" x14ac:dyDescent="0.35">
      <c r="A18" s="132" t="s">
        <v>1</v>
      </c>
      <c r="B18" s="133" t="s">
        <v>19</v>
      </c>
      <c r="C18" s="133" t="s">
        <v>3</v>
      </c>
      <c r="D18" s="134" t="s">
        <v>4</v>
      </c>
      <c r="E18" s="134" t="s">
        <v>5</v>
      </c>
      <c r="F18" s="135" t="s">
        <v>6</v>
      </c>
      <c r="G18" s="136" t="s">
        <v>9</v>
      </c>
      <c r="H18" s="137" t="s">
        <v>10</v>
      </c>
      <c r="I18" s="138" t="s">
        <v>12</v>
      </c>
      <c r="J18" s="138" t="s">
        <v>13</v>
      </c>
      <c r="K18" s="68"/>
    </row>
    <row r="19" spans="1:11" x14ac:dyDescent="0.3">
      <c r="A19" s="121"/>
      <c r="B19" s="122"/>
      <c r="C19" s="25"/>
      <c r="D19" s="23"/>
      <c r="E19" s="23"/>
      <c r="F19" s="79"/>
      <c r="G19" s="47"/>
      <c r="H19" s="123"/>
      <c r="I19" s="124"/>
      <c r="J19" s="124"/>
    </row>
    <row r="20" spans="1:11" x14ac:dyDescent="0.3">
      <c r="A20" s="121"/>
      <c r="B20" s="122"/>
      <c r="C20" s="25"/>
      <c r="D20" s="23"/>
      <c r="E20" s="23"/>
      <c r="F20" s="79"/>
      <c r="G20" s="47"/>
      <c r="H20" s="123"/>
      <c r="I20" s="124"/>
      <c r="J20" s="124"/>
    </row>
    <row r="21" spans="1:11" ht="15" thickBot="1" x14ac:dyDescent="0.35">
      <c r="A21" s="139"/>
      <c r="B21" s="140"/>
      <c r="C21" s="141"/>
      <c r="D21" s="142"/>
      <c r="E21" s="142"/>
      <c r="F21" s="143"/>
      <c r="G21" s="144"/>
      <c r="H21" s="145"/>
      <c r="I21" s="145"/>
      <c r="J21" s="145"/>
    </row>
    <row r="22" spans="1:11" ht="15" thickBot="1" x14ac:dyDescent="0.35">
      <c r="A22" s="152"/>
      <c r="B22" s="153"/>
      <c r="C22" s="154"/>
      <c r="D22" s="155"/>
      <c r="E22" s="155"/>
      <c r="F22" s="156"/>
      <c r="G22" s="157"/>
      <c r="H22" s="158"/>
      <c r="I22" s="158"/>
      <c r="J22" s="158"/>
    </row>
    <row r="23" spans="1:11" ht="21.6" customHeight="1" thickBot="1" x14ac:dyDescent="0.35">
      <c r="A23" s="147"/>
      <c r="B23" s="148" t="s">
        <v>22</v>
      </c>
      <c r="C23" s="149">
        <f>SUM(C19:C21)</f>
        <v>0</v>
      </c>
      <c r="D23" s="148"/>
      <c r="E23" s="148"/>
      <c r="F23" s="149">
        <f>SUM(F19:F21)</f>
        <v>0</v>
      </c>
      <c r="G23" s="149"/>
      <c r="H23" s="150"/>
      <c r="I23" s="151">
        <f>SUM(I19:I21)</f>
        <v>0</v>
      </c>
      <c r="J23" s="151">
        <f>SUM(J19:J21)</f>
        <v>0</v>
      </c>
    </row>
    <row r="24" spans="1:11" ht="30.6" customHeight="1" x14ac:dyDescent="0.3"/>
    <row r="26" spans="1:11" x14ac:dyDescent="0.3">
      <c r="E26" s="45"/>
      <c r="F26" s="45"/>
      <c r="G26" s="45"/>
      <c r="H26" s="45"/>
    </row>
    <row r="27" spans="1:11" x14ac:dyDescent="0.3">
      <c r="E27" s="23"/>
      <c r="F27" s="43" t="s">
        <v>26</v>
      </c>
      <c r="G27" s="43" t="s">
        <v>25</v>
      </c>
      <c r="H27" s="45"/>
    </row>
    <row r="28" spans="1:11" x14ac:dyDescent="0.3">
      <c r="E28" s="23" t="s">
        <v>23</v>
      </c>
      <c r="F28" s="25">
        <v>0</v>
      </c>
      <c r="G28" s="25">
        <v>0</v>
      </c>
      <c r="H28" s="45"/>
    </row>
    <row r="29" spans="1:11" x14ac:dyDescent="0.3">
      <c r="E29" s="23" t="s">
        <v>24</v>
      </c>
      <c r="F29" s="25">
        <f>F23</f>
        <v>0</v>
      </c>
      <c r="G29" s="25">
        <v>766413.41</v>
      </c>
    </row>
    <row r="30" spans="1:11" x14ac:dyDescent="0.3">
      <c r="E30" s="60" t="s">
        <v>22</v>
      </c>
      <c r="F30" s="43">
        <f>SUM(F28:F29)</f>
        <v>0</v>
      </c>
      <c r="G30" s="43">
        <f>SUM(G28:G29)</f>
        <v>766413.41</v>
      </c>
    </row>
    <row r="31" spans="1:11" x14ac:dyDescent="0.3">
      <c r="E31" s="42"/>
      <c r="F31" s="41"/>
      <c r="G31" s="41"/>
    </row>
    <row r="32" spans="1:11" x14ac:dyDescent="0.3">
      <c r="E32" s="61" t="s">
        <v>27</v>
      </c>
      <c r="F32" s="41">
        <f>F23</f>
        <v>0</v>
      </c>
      <c r="G32" s="41">
        <f>F23</f>
        <v>0</v>
      </c>
      <c r="H32" s="29">
        <f>G32-F32</f>
        <v>0</v>
      </c>
    </row>
    <row r="33" spans="5:7" x14ac:dyDescent="0.3">
      <c r="E33" s="61" t="s">
        <v>30</v>
      </c>
      <c r="F33" s="41">
        <f>F30-F32</f>
        <v>0</v>
      </c>
      <c r="G33" s="41"/>
    </row>
    <row r="34" spans="5:7" x14ac:dyDescent="0.3">
      <c r="E34" s="61" t="s">
        <v>29</v>
      </c>
      <c r="F34" s="41">
        <v>0</v>
      </c>
      <c r="G34" s="41"/>
    </row>
    <row r="35" spans="5:7" x14ac:dyDescent="0.3">
      <c r="E35" s="62" t="s">
        <v>28</v>
      </c>
      <c r="F35" s="63">
        <f>F33-F34</f>
        <v>0</v>
      </c>
      <c r="G35" s="41"/>
    </row>
  </sheetData>
  <mergeCells count="5">
    <mergeCell ref="A1:D1"/>
    <mergeCell ref="A11:J12"/>
    <mergeCell ref="M1:O1"/>
    <mergeCell ref="A17:D17"/>
    <mergeCell ref="I17:J17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4"/>
  <sheetViews>
    <sheetView topLeftCell="A25" workbookViewId="0">
      <selection activeCell="B30" sqref="B30"/>
    </sheetView>
  </sheetViews>
  <sheetFormatPr defaultRowHeight="14.4" x14ac:dyDescent="0.3"/>
  <cols>
    <col min="1" max="1" width="11.6640625" bestFit="1" customWidth="1"/>
    <col min="2" max="2" width="12.33203125" bestFit="1" customWidth="1"/>
    <col min="3" max="3" width="11" bestFit="1" customWidth="1"/>
    <col min="4" max="4" width="18.77734375" bestFit="1" customWidth="1"/>
    <col min="5" max="5" width="46.44140625" bestFit="1" customWidth="1"/>
    <col min="6" max="6" width="10.33203125" bestFit="1" customWidth="1"/>
    <col min="7" max="7" width="19.77734375" customWidth="1"/>
    <col min="8" max="8" width="12.33203125" customWidth="1"/>
    <col min="9" max="9" width="13.5546875" customWidth="1"/>
    <col min="10" max="10" width="10" bestFit="1" customWidth="1"/>
    <col min="13" max="13" width="11.5546875" bestFit="1" customWidth="1"/>
    <col min="15" max="15" width="11" bestFit="1" customWidth="1"/>
    <col min="16" max="16" width="8.6640625" customWidth="1"/>
    <col min="18" max="18" width="14.44140625" customWidth="1"/>
    <col min="21" max="21" width="10" bestFit="1" customWidth="1"/>
  </cols>
  <sheetData>
    <row r="1" spans="1:19" ht="19.8" thickBot="1" x14ac:dyDescent="0.35">
      <c r="A1" s="170" t="s">
        <v>0</v>
      </c>
      <c r="B1" s="171"/>
      <c r="C1" s="171"/>
      <c r="D1" s="171"/>
      <c r="E1" s="98"/>
      <c r="F1" s="2"/>
      <c r="G1" s="172">
        <v>45657</v>
      </c>
      <c r="H1" s="172"/>
      <c r="I1" s="172"/>
      <c r="J1" s="172"/>
      <c r="K1" s="173"/>
      <c r="L1" s="8"/>
      <c r="M1" s="174">
        <v>45657</v>
      </c>
      <c r="N1" s="174"/>
      <c r="O1" s="174"/>
      <c r="P1" s="5" t="s">
        <v>182</v>
      </c>
      <c r="Q1" s="6"/>
      <c r="R1" s="7"/>
    </row>
    <row r="2" spans="1:19" ht="72.599999999999994" thickBot="1" x14ac:dyDescent="0.35">
      <c r="A2" s="9" t="s">
        <v>1</v>
      </c>
      <c r="B2" s="10" t="s">
        <v>2</v>
      </c>
      <c r="C2" s="33" t="s">
        <v>3</v>
      </c>
      <c r="D2" s="115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17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9" ht="15" thickBot="1" x14ac:dyDescent="0.35">
      <c r="A3" s="20">
        <v>264</v>
      </c>
      <c r="B3" s="21" t="s">
        <v>160</v>
      </c>
      <c r="C3" s="24">
        <v>9745.76</v>
      </c>
      <c r="D3" s="116">
        <v>45100</v>
      </c>
      <c r="E3" s="23" t="s">
        <v>159</v>
      </c>
      <c r="F3" s="24">
        <v>9745.76</v>
      </c>
      <c r="G3" s="24">
        <v>12586.663229826561</v>
      </c>
      <c r="H3" s="24">
        <v>2517.3326459653122</v>
      </c>
      <c r="I3" s="24">
        <f>G3-H3</f>
        <v>10069.330583861249</v>
      </c>
      <c r="J3" s="26" t="s">
        <v>20</v>
      </c>
      <c r="K3" s="27">
        <v>20</v>
      </c>
      <c r="L3" s="106">
        <v>1</v>
      </c>
      <c r="M3" s="24">
        <f>G3*L3</f>
        <v>12586.663229826561</v>
      </c>
      <c r="N3" s="24">
        <f>H3*L3</f>
        <v>2517.3326459653122</v>
      </c>
      <c r="O3" s="24">
        <f>M3-N3</f>
        <v>10069.330583861249</v>
      </c>
      <c r="P3" s="25">
        <f>O3*K3/100</f>
        <v>2013.8661167722498</v>
      </c>
      <c r="Q3" s="25">
        <f>P3+N3</f>
        <v>4531.198762737562</v>
      </c>
      <c r="R3" s="25">
        <f>M3-Q3</f>
        <v>8055.4644670889993</v>
      </c>
      <c r="S3" s="29"/>
    </row>
    <row r="4" spans="1:19" ht="15" thickBot="1" x14ac:dyDescent="0.35">
      <c r="A4" s="20">
        <v>264</v>
      </c>
      <c r="B4" s="21" t="s">
        <v>161</v>
      </c>
      <c r="C4" s="24">
        <v>7068</v>
      </c>
      <c r="D4" s="116">
        <v>45238</v>
      </c>
      <c r="E4" s="23" t="s">
        <v>162</v>
      </c>
      <c r="F4" s="24">
        <v>7068</v>
      </c>
      <c r="G4" s="24">
        <v>7350.4557133439994</v>
      </c>
      <c r="H4" s="24">
        <v>1470.0911426687996</v>
      </c>
      <c r="I4" s="24">
        <f t="shared" ref="I4:I7" si="0">G4-H4</f>
        <v>5880.3645706751995</v>
      </c>
      <c r="J4" s="26" t="s">
        <v>20</v>
      </c>
      <c r="K4" s="27">
        <v>20</v>
      </c>
      <c r="L4" s="106">
        <v>1</v>
      </c>
      <c r="M4" s="24">
        <f t="shared" ref="M4:M7" si="1">G4*L4</f>
        <v>7350.4557133439994</v>
      </c>
      <c r="N4" s="24">
        <f t="shared" ref="N4:N7" si="2">H4*L4</f>
        <v>1470.0911426687996</v>
      </c>
      <c r="O4" s="24">
        <f t="shared" ref="O4:O7" si="3">M4-N4</f>
        <v>5880.3645706751995</v>
      </c>
      <c r="P4" s="25">
        <f t="shared" ref="P4:P18" si="4">O4*K4/100</f>
        <v>1176.0729141350398</v>
      </c>
      <c r="Q4" s="25">
        <f t="shared" ref="Q4:Q7" si="5">P4+N4</f>
        <v>2646.1640568038392</v>
      </c>
      <c r="R4" s="25">
        <f t="shared" ref="R4:R7" si="6">M4-Q4</f>
        <v>4704.2916565401601</v>
      </c>
    </row>
    <row r="5" spans="1:19" ht="15" thickBot="1" x14ac:dyDescent="0.35">
      <c r="A5" s="20">
        <v>264</v>
      </c>
      <c r="B5" s="21" t="s">
        <v>161</v>
      </c>
      <c r="C5" s="24">
        <v>7092.5</v>
      </c>
      <c r="D5" s="116">
        <v>45244</v>
      </c>
      <c r="E5" s="23" t="s">
        <v>162</v>
      </c>
      <c r="F5" s="24">
        <v>7092.5</v>
      </c>
      <c r="G5" s="24">
        <v>7375.9347972399992</v>
      </c>
      <c r="H5" s="24">
        <v>1475.1869594479999</v>
      </c>
      <c r="I5" s="24">
        <f t="shared" si="0"/>
        <v>5900.7478377919997</v>
      </c>
      <c r="J5" s="26" t="s">
        <v>20</v>
      </c>
      <c r="K5" s="27">
        <v>20</v>
      </c>
      <c r="L5" s="106">
        <v>1</v>
      </c>
      <c r="M5" s="24">
        <f t="shared" si="1"/>
        <v>7375.9347972399992</v>
      </c>
      <c r="N5" s="24">
        <f t="shared" si="2"/>
        <v>1475.1869594479999</v>
      </c>
      <c r="O5" s="24">
        <f t="shared" si="3"/>
        <v>5900.7478377919997</v>
      </c>
      <c r="P5" s="25">
        <f t="shared" si="4"/>
        <v>1180.1495675583999</v>
      </c>
      <c r="Q5" s="25">
        <f t="shared" si="5"/>
        <v>2655.3365270063996</v>
      </c>
      <c r="R5" s="25">
        <f t="shared" si="6"/>
        <v>4720.5982702335996</v>
      </c>
    </row>
    <row r="6" spans="1:19" ht="15" thickBot="1" x14ac:dyDescent="0.35">
      <c r="A6" s="20">
        <v>264</v>
      </c>
      <c r="B6" s="21" t="s">
        <v>161</v>
      </c>
      <c r="C6" s="24">
        <v>5590.8</v>
      </c>
      <c r="D6" s="116">
        <v>45253</v>
      </c>
      <c r="E6" s="23" t="s">
        <v>162</v>
      </c>
      <c r="F6" s="24">
        <v>5590.8</v>
      </c>
      <c r="G6" s="24">
        <v>5814.2229488064004</v>
      </c>
      <c r="H6" s="24">
        <v>1162.8445897612801</v>
      </c>
      <c r="I6" s="24">
        <f t="shared" si="0"/>
        <v>4651.3783590451203</v>
      </c>
      <c r="J6" s="26" t="s">
        <v>20</v>
      </c>
      <c r="K6" s="27">
        <v>20</v>
      </c>
      <c r="L6" s="106">
        <v>1</v>
      </c>
      <c r="M6" s="24">
        <f t="shared" si="1"/>
        <v>5814.2229488064004</v>
      </c>
      <c r="N6" s="24">
        <f t="shared" si="2"/>
        <v>1162.8445897612801</v>
      </c>
      <c r="O6" s="24">
        <f t="shared" si="3"/>
        <v>4651.3783590451203</v>
      </c>
      <c r="P6" s="25">
        <f t="shared" si="4"/>
        <v>930.27567180902406</v>
      </c>
      <c r="Q6" s="25">
        <f t="shared" si="5"/>
        <v>2093.1202615703041</v>
      </c>
      <c r="R6" s="25">
        <f t="shared" si="6"/>
        <v>3721.1026872360962</v>
      </c>
    </row>
    <row r="7" spans="1:19" ht="15" thickBot="1" x14ac:dyDescent="0.35">
      <c r="A7" s="20">
        <v>264</v>
      </c>
      <c r="B7" s="21" t="s">
        <v>163</v>
      </c>
      <c r="C7" s="24">
        <v>21666.67</v>
      </c>
      <c r="D7" s="116">
        <v>45282</v>
      </c>
      <c r="E7" s="23" t="s">
        <v>164</v>
      </c>
      <c r="F7" s="24">
        <v>21666.67</v>
      </c>
      <c r="G7" s="24">
        <v>22277.670094000001</v>
      </c>
      <c r="H7" s="24">
        <v>4455.5340188</v>
      </c>
      <c r="I7" s="24">
        <f t="shared" si="0"/>
        <v>17822.1360752</v>
      </c>
      <c r="J7" s="26" t="s">
        <v>20</v>
      </c>
      <c r="K7" s="27">
        <v>20</v>
      </c>
      <c r="L7" s="106">
        <v>1</v>
      </c>
      <c r="M7" s="24">
        <f t="shared" si="1"/>
        <v>22277.670094000001</v>
      </c>
      <c r="N7" s="24">
        <f t="shared" si="2"/>
        <v>4455.5340188</v>
      </c>
      <c r="O7" s="24">
        <f t="shared" si="3"/>
        <v>17822.1360752</v>
      </c>
      <c r="P7" s="25">
        <f t="shared" si="4"/>
        <v>3564.4272150400002</v>
      </c>
      <c r="Q7" s="25">
        <f t="shared" si="5"/>
        <v>8019.9612338400002</v>
      </c>
      <c r="R7" s="25">
        <f t="shared" si="6"/>
        <v>14257.708860160001</v>
      </c>
    </row>
    <row r="8" spans="1:19" ht="15" thickBot="1" x14ac:dyDescent="0.35">
      <c r="A8" s="20">
        <v>264</v>
      </c>
      <c r="B8" s="21" t="s">
        <v>165</v>
      </c>
      <c r="C8" s="24">
        <v>20000</v>
      </c>
      <c r="D8" s="116">
        <v>45306</v>
      </c>
      <c r="E8" s="23" t="s">
        <v>166</v>
      </c>
      <c r="F8" s="24">
        <v>20000</v>
      </c>
      <c r="G8" s="24">
        <v>24684</v>
      </c>
      <c r="H8" s="24">
        <v>4936.8</v>
      </c>
      <c r="I8" s="24">
        <f>G8-H8</f>
        <v>19747.2</v>
      </c>
      <c r="J8" s="26" t="s">
        <v>20</v>
      </c>
      <c r="K8" s="27">
        <v>20</v>
      </c>
      <c r="L8" s="106">
        <v>1</v>
      </c>
      <c r="M8" s="24">
        <f>G8</f>
        <v>24684</v>
      </c>
      <c r="N8" s="24">
        <f>H8*L8</f>
        <v>4936.8</v>
      </c>
      <c r="O8" s="24">
        <f>M8-N8</f>
        <v>19747.2</v>
      </c>
      <c r="P8" s="25">
        <f t="shared" si="4"/>
        <v>3949.44</v>
      </c>
      <c r="Q8" s="25">
        <f>P8+N8</f>
        <v>8886.24</v>
      </c>
      <c r="R8" s="25">
        <f>M8-Q8</f>
        <v>15797.76</v>
      </c>
    </row>
    <row r="9" spans="1:19" ht="15" thickBot="1" x14ac:dyDescent="0.35">
      <c r="A9" s="20">
        <v>264</v>
      </c>
      <c r="B9" s="21" t="s">
        <v>168</v>
      </c>
      <c r="C9" s="24">
        <v>60000</v>
      </c>
      <c r="D9" s="116">
        <v>45321</v>
      </c>
      <c r="E9" s="23" t="s">
        <v>167</v>
      </c>
      <c r="F9" s="24">
        <v>60000</v>
      </c>
      <c r="G9" s="24">
        <v>74052</v>
      </c>
      <c r="H9" s="24">
        <v>14810.4</v>
      </c>
      <c r="I9" s="24">
        <f t="shared" ref="I9:I18" si="7">G9-H9</f>
        <v>59241.599999999999</v>
      </c>
      <c r="J9" s="26" t="s">
        <v>20</v>
      </c>
      <c r="K9" s="27">
        <v>20</v>
      </c>
      <c r="L9" s="106">
        <v>1</v>
      </c>
      <c r="M9" s="24">
        <f t="shared" ref="M9:M18" si="8">G9</f>
        <v>74052</v>
      </c>
      <c r="N9" s="24">
        <f t="shared" ref="N9:N18" si="9">H9*L9</f>
        <v>14810.4</v>
      </c>
      <c r="O9" s="24">
        <f t="shared" ref="O9:O18" si="10">M9-N9</f>
        <v>59241.599999999999</v>
      </c>
      <c r="P9" s="25">
        <f t="shared" si="4"/>
        <v>11848.32</v>
      </c>
      <c r="Q9" s="25">
        <f t="shared" ref="Q9:Q18" si="11">P9+N9</f>
        <v>26658.720000000001</v>
      </c>
      <c r="R9" s="25">
        <f t="shared" ref="R9:R18" si="12">M9-Q9</f>
        <v>47393.279999999999</v>
      </c>
    </row>
    <row r="10" spans="1:19" ht="15" thickBot="1" x14ac:dyDescent="0.35">
      <c r="A10" s="20">
        <v>264</v>
      </c>
      <c r="B10" s="21" t="s">
        <v>170</v>
      </c>
      <c r="C10" s="24">
        <v>40250</v>
      </c>
      <c r="D10" s="116">
        <v>45328</v>
      </c>
      <c r="E10" s="23" t="s">
        <v>169</v>
      </c>
      <c r="F10" s="24">
        <v>40250</v>
      </c>
      <c r="G10" s="24">
        <v>47887.035000000003</v>
      </c>
      <c r="H10" s="24">
        <v>9577.4070000000011</v>
      </c>
      <c r="I10" s="24">
        <f t="shared" si="7"/>
        <v>38309.628000000004</v>
      </c>
      <c r="J10" s="26" t="s">
        <v>20</v>
      </c>
      <c r="K10" s="27">
        <v>20</v>
      </c>
      <c r="L10" s="106">
        <v>1</v>
      </c>
      <c r="M10" s="24">
        <f t="shared" si="8"/>
        <v>47887.035000000003</v>
      </c>
      <c r="N10" s="24">
        <f t="shared" si="9"/>
        <v>9577.4070000000011</v>
      </c>
      <c r="O10" s="24">
        <f t="shared" si="10"/>
        <v>38309.628000000004</v>
      </c>
      <c r="P10" s="25">
        <f t="shared" si="4"/>
        <v>7661.9256000000005</v>
      </c>
      <c r="Q10" s="25">
        <f t="shared" si="11"/>
        <v>17239.332600000002</v>
      </c>
      <c r="R10" s="25">
        <f t="shared" si="12"/>
        <v>30647.702400000002</v>
      </c>
    </row>
    <row r="11" spans="1:19" ht="15" thickBot="1" x14ac:dyDescent="0.35">
      <c r="A11" s="20">
        <v>264</v>
      </c>
      <c r="B11" s="21" t="s">
        <v>172</v>
      </c>
      <c r="C11" s="24">
        <v>2450</v>
      </c>
      <c r="D11" s="116">
        <v>45329</v>
      </c>
      <c r="E11" s="23" t="s">
        <v>171</v>
      </c>
      <c r="F11" s="24">
        <v>2450</v>
      </c>
      <c r="G11" s="24">
        <v>2914.8629999999998</v>
      </c>
      <c r="H11" s="24">
        <v>582.97259999999994</v>
      </c>
      <c r="I11" s="24">
        <f t="shared" si="7"/>
        <v>2331.8903999999998</v>
      </c>
      <c r="J11" s="26" t="s">
        <v>20</v>
      </c>
      <c r="K11" s="27">
        <v>20</v>
      </c>
      <c r="L11" s="106">
        <v>1</v>
      </c>
      <c r="M11" s="24">
        <f t="shared" si="8"/>
        <v>2914.8629999999998</v>
      </c>
      <c r="N11" s="24">
        <f t="shared" si="9"/>
        <v>582.97259999999994</v>
      </c>
      <c r="O11" s="24">
        <f t="shared" si="10"/>
        <v>2331.8903999999998</v>
      </c>
      <c r="P11" s="25">
        <f t="shared" si="4"/>
        <v>466.37807999999995</v>
      </c>
      <c r="Q11" s="25">
        <f t="shared" si="11"/>
        <v>1049.35068</v>
      </c>
      <c r="R11" s="25">
        <f t="shared" si="12"/>
        <v>1865.5123199999998</v>
      </c>
    </row>
    <row r="12" spans="1:19" ht="15" thickBot="1" x14ac:dyDescent="0.35">
      <c r="A12" s="20">
        <v>264</v>
      </c>
      <c r="B12" s="21" t="s">
        <v>161</v>
      </c>
      <c r="C12" s="24">
        <v>17382</v>
      </c>
      <c r="D12" s="116">
        <v>45332</v>
      </c>
      <c r="E12" s="23" t="s">
        <v>162</v>
      </c>
      <c r="F12" s="24">
        <v>17382</v>
      </c>
      <c r="G12" s="24">
        <v>20680.060679999999</v>
      </c>
      <c r="H12" s="24">
        <v>4136.0121359999994</v>
      </c>
      <c r="I12" s="24">
        <f t="shared" si="7"/>
        <v>16544.048543999997</v>
      </c>
      <c r="J12" s="26" t="s">
        <v>20</v>
      </c>
      <c r="K12" s="27">
        <v>20</v>
      </c>
      <c r="L12" s="106">
        <v>1</v>
      </c>
      <c r="M12" s="24">
        <f t="shared" si="8"/>
        <v>20680.060679999999</v>
      </c>
      <c r="N12" s="24">
        <f t="shared" si="9"/>
        <v>4136.0121359999994</v>
      </c>
      <c r="O12" s="24">
        <f t="shared" si="10"/>
        <v>16544.048543999997</v>
      </c>
      <c r="P12" s="25">
        <f t="shared" si="4"/>
        <v>3308.809708799999</v>
      </c>
      <c r="Q12" s="25">
        <f t="shared" si="11"/>
        <v>7444.8218447999989</v>
      </c>
      <c r="R12" s="25">
        <f t="shared" si="12"/>
        <v>13235.2388352</v>
      </c>
    </row>
    <row r="13" spans="1:19" ht="15" thickBot="1" x14ac:dyDescent="0.35">
      <c r="A13" s="20">
        <v>264</v>
      </c>
      <c r="B13" s="21" t="s">
        <v>161</v>
      </c>
      <c r="C13" s="24">
        <v>7500</v>
      </c>
      <c r="D13" s="116">
        <v>45579</v>
      </c>
      <c r="E13" s="23" t="s">
        <v>162</v>
      </c>
      <c r="F13" s="24">
        <v>7500</v>
      </c>
      <c r="G13" s="24">
        <v>7579.7249999999995</v>
      </c>
      <c r="H13" s="24">
        <v>1515.9449999999999</v>
      </c>
      <c r="I13" s="24">
        <f t="shared" si="7"/>
        <v>6063.78</v>
      </c>
      <c r="J13" s="26" t="s">
        <v>20</v>
      </c>
      <c r="K13" s="27">
        <v>20</v>
      </c>
      <c r="L13" s="106">
        <v>1</v>
      </c>
      <c r="M13" s="24">
        <f t="shared" si="8"/>
        <v>7579.7249999999995</v>
      </c>
      <c r="N13" s="24">
        <f t="shared" si="9"/>
        <v>1515.9449999999999</v>
      </c>
      <c r="O13" s="24">
        <f t="shared" si="10"/>
        <v>6063.78</v>
      </c>
      <c r="P13" s="25">
        <f t="shared" si="4"/>
        <v>1212.7559999999999</v>
      </c>
      <c r="Q13" s="25">
        <f t="shared" si="11"/>
        <v>2728.701</v>
      </c>
      <c r="R13" s="25">
        <f t="shared" si="12"/>
        <v>4851.0239999999994</v>
      </c>
    </row>
    <row r="14" spans="1:19" ht="15" thickBot="1" x14ac:dyDescent="0.35">
      <c r="A14" s="20">
        <v>264</v>
      </c>
      <c r="B14" s="21" t="s">
        <v>173</v>
      </c>
      <c r="C14" s="24">
        <v>28461.38</v>
      </c>
      <c r="D14" s="116">
        <v>45579</v>
      </c>
      <c r="E14" s="23" t="s">
        <v>157</v>
      </c>
      <c r="F14" s="24">
        <v>28461.38</v>
      </c>
      <c r="G14" s="24">
        <v>28763.924469399997</v>
      </c>
      <c r="H14" s="24">
        <v>5752.7848938799998</v>
      </c>
      <c r="I14" s="24">
        <f t="shared" si="7"/>
        <v>23011.139575519999</v>
      </c>
      <c r="J14" s="26" t="s">
        <v>20</v>
      </c>
      <c r="K14" s="27">
        <v>20</v>
      </c>
      <c r="L14" s="106">
        <v>1</v>
      </c>
      <c r="M14" s="24">
        <f t="shared" si="8"/>
        <v>28763.924469399997</v>
      </c>
      <c r="N14" s="24">
        <f t="shared" si="9"/>
        <v>5752.7848938799998</v>
      </c>
      <c r="O14" s="24">
        <f t="shared" si="10"/>
        <v>23011.139575519999</v>
      </c>
      <c r="P14" s="25">
        <f t="shared" si="4"/>
        <v>4602.2279151040002</v>
      </c>
      <c r="Q14" s="25">
        <f t="shared" si="11"/>
        <v>10355.012808984</v>
      </c>
      <c r="R14" s="25">
        <f t="shared" si="12"/>
        <v>18408.911660415997</v>
      </c>
    </row>
    <row r="15" spans="1:19" ht="15" thickBot="1" x14ac:dyDescent="0.35">
      <c r="A15" s="20">
        <v>264</v>
      </c>
      <c r="B15" s="21" t="s">
        <v>173</v>
      </c>
      <c r="C15" s="24">
        <v>30000</v>
      </c>
      <c r="D15" s="116">
        <v>45588</v>
      </c>
      <c r="E15" s="23" t="s">
        <v>157</v>
      </c>
      <c r="F15" s="24">
        <v>30000</v>
      </c>
      <c r="G15" s="24">
        <v>30318.899999999998</v>
      </c>
      <c r="H15" s="24">
        <v>6063.78</v>
      </c>
      <c r="I15" s="24">
        <f t="shared" si="7"/>
        <v>24255.119999999999</v>
      </c>
      <c r="J15" s="26" t="s">
        <v>20</v>
      </c>
      <c r="K15" s="27">
        <v>20</v>
      </c>
      <c r="L15" s="106">
        <v>1</v>
      </c>
      <c r="M15" s="24">
        <f t="shared" si="8"/>
        <v>30318.899999999998</v>
      </c>
      <c r="N15" s="24">
        <f t="shared" si="9"/>
        <v>6063.78</v>
      </c>
      <c r="O15" s="24">
        <f t="shared" si="10"/>
        <v>24255.119999999999</v>
      </c>
      <c r="P15" s="25">
        <f t="shared" si="4"/>
        <v>4851.0239999999994</v>
      </c>
      <c r="Q15" s="25">
        <f t="shared" si="11"/>
        <v>10914.804</v>
      </c>
      <c r="R15" s="25">
        <f t="shared" si="12"/>
        <v>19404.095999999998</v>
      </c>
    </row>
    <row r="16" spans="1:19" ht="15" thickBot="1" x14ac:dyDescent="0.35">
      <c r="A16" s="20">
        <v>264</v>
      </c>
      <c r="B16" s="21" t="s">
        <v>173</v>
      </c>
      <c r="C16" s="24">
        <f>72502.9-10625.75</f>
        <v>61877.149999999994</v>
      </c>
      <c r="D16" s="116">
        <v>45615</v>
      </c>
      <c r="E16" s="23" t="s">
        <v>157</v>
      </c>
      <c r="F16" s="24">
        <f>72502.9-10625.75</f>
        <v>61877.149999999994</v>
      </c>
      <c r="G16" s="24">
        <v>62127.133685999994</v>
      </c>
      <c r="H16" s="24">
        <v>12425.426737199998</v>
      </c>
      <c r="I16" s="24">
        <f t="shared" si="7"/>
        <v>49701.706948799998</v>
      </c>
      <c r="J16" s="26" t="s">
        <v>20</v>
      </c>
      <c r="K16" s="27">
        <v>20</v>
      </c>
      <c r="L16" s="106">
        <v>1</v>
      </c>
      <c r="M16" s="24">
        <f t="shared" si="8"/>
        <v>62127.133685999994</v>
      </c>
      <c r="N16" s="24">
        <f t="shared" si="9"/>
        <v>12425.426737199998</v>
      </c>
      <c r="O16" s="24">
        <f t="shared" si="10"/>
        <v>49701.706948799998</v>
      </c>
      <c r="P16" s="25">
        <f t="shared" si="4"/>
        <v>9940.3413897600003</v>
      </c>
      <c r="Q16" s="25">
        <f t="shared" si="11"/>
        <v>22365.76812696</v>
      </c>
      <c r="R16" s="25">
        <f t="shared" si="12"/>
        <v>39761.365559039994</v>
      </c>
    </row>
    <row r="17" spans="1:21" ht="15" thickBot="1" x14ac:dyDescent="0.35">
      <c r="A17" s="20">
        <v>264</v>
      </c>
      <c r="B17" s="21" t="s">
        <v>168</v>
      </c>
      <c r="C17" s="24">
        <v>50000</v>
      </c>
      <c r="D17" s="116">
        <v>45617</v>
      </c>
      <c r="E17" s="23" t="s">
        <v>174</v>
      </c>
      <c r="F17" s="24">
        <v>50000</v>
      </c>
      <c r="G17" s="24">
        <v>50202</v>
      </c>
      <c r="H17" s="24">
        <v>10040.4</v>
      </c>
      <c r="I17" s="24">
        <f t="shared" si="7"/>
        <v>40161.599999999999</v>
      </c>
      <c r="J17" s="26" t="s">
        <v>20</v>
      </c>
      <c r="K17" s="27">
        <v>20</v>
      </c>
      <c r="L17" s="106">
        <v>1</v>
      </c>
      <c r="M17" s="24">
        <f t="shared" si="8"/>
        <v>50202</v>
      </c>
      <c r="N17" s="24">
        <f t="shared" si="9"/>
        <v>10040.4</v>
      </c>
      <c r="O17" s="24">
        <f t="shared" si="10"/>
        <v>40161.599999999999</v>
      </c>
      <c r="P17" s="25">
        <f t="shared" si="4"/>
        <v>8032.32</v>
      </c>
      <c r="Q17" s="25">
        <f t="shared" si="11"/>
        <v>18072.72</v>
      </c>
      <c r="R17" s="25">
        <f t="shared" si="12"/>
        <v>32129.279999999999</v>
      </c>
    </row>
    <row r="18" spans="1:21" ht="15" thickBot="1" x14ac:dyDescent="0.35">
      <c r="A18" s="20">
        <v>264</v>
      </c>
      <c r="B18" s="21" t="s">
        <v>161</v>
      </c>
      <c r="C18" s="24">
        <v>316666.67</v>
      </c>
      <c r="D18" s="116">
        <v>45628</v>
      </c>
      <c r="E18" s="23" t="s">
        <v>162</v>
      </c>
      <c r="F18" s="24">
        <v>316666.67</v>
      </c>
      <c r="G18" s="24">
        <v>316666.67</v>
      </c>
      <c r="H18" s="24">
        <v>63333.333999999995</v>
      </c>
      <c r="I18" s="24">
        <f t="shared" si="7"/>
        <v>253333.33599999998</v>
      </c>
      <c r="J18" s="26" t="s">
        <v>20</v>
      </c>
      <c r="K18" s="27">
        <v>20</v>
      </c>
      <c r="L18" s="106">
        <v>1</v>
      </c>
      <c r="M18" s="24">
        <f t="shared" si="8"/>
        <v>316666.67</v>
      </c>
      <c r="N18" s="24">
        <f t="shared" si="9"/>
        <v>63333.333999999995</v>
      </c>
      <c r="O18" s="24">
        <f t="shared" si="10"/>
        <v>253333.33599999998</v>
      </c>
      <c r="P18" s="25">
        <f t="shared" si="4"/>
        <v>50666.667199999996</v>
      </c>
      <c r="Q18" s="25">
        <f t="shared" si="11"/>
        <v>114000.0012</v>
      </c>
      <c r="R18" s="25">
        <f t="shared" si="12"/>
        <v>202666.66879999998</v>
      </c>
    </row>
    <row r="19" spans="1:21" ht="15" thickBot="1" x14ac:dyDescent="0.35">
      <c r="A19" s="53" t="s">
        <v>22</v>
      </c>
      <c r="B19" s="54"/>
      <c r="C19" s="52">
        <f>SUM(C3:C18)</f>
        <v>685750.92999999993</v>
      </c>
      <c r="D19" s="55"/>
      <c r="E19" s="55"/>
      <c r="F19" s="56">
        <f>SUM(F3:F18)</f>
        <v>685750.92999999993</v>
      </c>
      <c r="G19" s="56">
        <f>SUM(G3:G18)</f>
        <v>721281.25861861696</v>
      </c>
      <c r="H19" s="56">
        <f>SUM(H3:H18)</f>
        <v>144256.25172372337</v>
      </c>
      <c r="I19" s="56">
        <f>SUM(I3:I18)</f>
        <v>577025.00689489348</v>
      </c>
      <c r="J19" s="57"/>
      <c r="K19" s="58"/>
      <c r="L19" s="59"/>
      <c r="M19" s="56">
        <f t="shared" ref="M19:R19" si="13">SUM(M3:M18)</f>
        <v>721281.25861861696</v>
      </c>
      <c r="N19" s="56">
        <f t="shared" si="13"/>
        <v>144256.25172372337</v>
      </c>
      <c r="O19" s="56">
        <f t="shared" si="13"/>
        <v>577025.00689489348</v>
      </c>
      <c r="P19" s="56">
        <f t="shared" si="13"/>
        <v>115405.00137897872</v>
      </c>
      <c r="Q19" s="56">
        <f t="shared" si="13"/>
        <v>259661.25310270212</v>
      </c>
      <c r="R19" s="56">
        <f t="shared" si="13"/>
        <v>461620.00551591482</v>
      </c>
    </row>
    <row r="20" spans="1:21" x14ac:dyDescent="0.3">
      <c r="D20" t="s">
        <v>180</v>
      </c>
      <c r="G20" s="29"/>
      <c r="M20" s="29">
        <f>M19-G19</f>
        <v>0</v>
      </c>
      <c r="P20" s="29"/>
    </row>
    <row r="21" spans="1:21" x14ac:dyDescent="0.3">
      <c r="U21" s="29">
        <f>M19+M31</f>
        <v>1262614.588618617</v>
      </c>
    </row>
    <row r="22" spans="1:21" ht="15" thickBot="1" x14ac:dyDescent="0.35"/>
    <row r="23" spans="1:21" ht="19.8" thickBot="1" x14ac:dyDescent="0.35">
      <c r="A23" s="170" t="s">
        <v>0</v>
      </c>
      <c r="B23" s="171"/>
      <c r="C23" s="171"/>
      <c r="D23" s="171"/>
      <c r="E23" s="168"/>
      <c r="F23" s="2"/>
      <c r="G23" s="172" t="s">
        <v>183</v>
      </c>
      <c r="H23" s="172"/>
      <c r="I23" s="172"/>
      <c r="J23" s="172"/>
      <c r="K23" s="173"/>
      <c r="L23" s="8"/>
      <c r="M23" s="174"/>
      <c r="N23" s="174"/>
      <c r="O23" s="174"/>
      <c r="P23" s="5" t="s">
        <v>182</v>
      </c>
      <c r="Q23" s="6"/>
      <c r="R23" s="7"/>
    </row>
    <row r="24" spans="1:21" ht="72.599999999999994" thickBot="1" x14ac:dyDescent="0.35">
      <c r="A24" s="9" t="s">
        <v>1</v>
      </c>
      <c r="B24" s="10" t="s">
        <v>2</v>
      </c>
      <c r="C24" s="33" t="s">
        <v>3</v>
      </c>
      <c r="D24" s="115" t="s">
        <v>4</v>
      </c>
      <c r="E24" s="11" t="s">
        <v>5</v>
      </c>
      <c r="F24" s="12" t="s">
        <v>6</v>
      </c>
      <c r="G24" s="19" t="s">
        <v>15</v>
      </c>
      <c r="H24" s="12" t="s">
        <v>16</v>
      </c>
      <c r="I24" s="12" t="s">
        <v>17</v>
      </c>
      <c r="J24" s="12" t="s">
        <v>9</v>
      </c>
      <c r="K24" s="14" t="s">
        <v>10</v>
      </c>
      <c r="L24" s="18" t="s">
        <v>14</v>
      </c>
      <c r="M24" s="19" t="s">
        <v>15</v>
      </c>
      <c r="N24" s="12" t="s">
        <v>16</v>
      </c>
      <c r="O24" s="12" t="s">
        <v>17</v>
      </c>
      <c r="P24" s="15" t="s">
        <v>11</v>
      </c>
      <c r="Q24" s="16" t="s">
        <v>12</v>
      </c>
      <c r="R24" s="17" t="s">
        <v>13</v>
      </c>
    </row>
    <row r="25" spans="1:21" ht="23.4" thickBot="1" x14ac:dyDescent="0.35">
      <c r="A25" s="20">
        <v>264</v>
      </c>
      <c r="B25" s="21" t="s">
        <v>184</v>
      </c>
      <c r="C25" s="24">
        <v>58333.33</v>
      </c>
      <c r="D25" s="116">
        <v>45715</v>
      </c>
      <c r="E25" s="23" t="s">
        <v>185</v>
      </c>
      <c r="F25" s="24">
        <v>58333.33</v>
      </c>
      <c r="G25" s="24">
        <v>58333.33</v>
      </c>
      <c r="H25" s="24">
        <v>0</v>
      </c>
      <c r="I25" s="24">
        <f>G25-H25</f>
        <v>58333.33</v>
      </c>
      <c r="J25" s="26" t="s">
        <v>20</v>
      </c>
      <c r="K25" s="27">
        <v>20</v>
      </c>
      <c r="L25" s="106">
        <v>1</v>
      </c>
      <c r="M25" s="24">
        <f>F25*L25</f>
        <v>58333.33</v>
      </c>
      <c r="N25" s="24">
        <f>H25*L25</f>
        <v>0</v>
      </c>
      <c r="O25" s="24">
        <f>M25-N25</f>
        <v>58333.33</v>
      </c>
      <c r="P25" s="25">
        <f>M25*K25/100</f>
        <v>11666.666000000001</v>
      </c>
      <c r="Q25" s="25">
        <f>P25+N25</f>
        <v>11666.666000000001</v>
      </c>
      <c r="R25" s="25">
        <f>M25-Q25</f>
        <v>46666.664000000004</v>
      </c>
    </row>
    <row r="26" spans="1:21" ht="15" thickBot="1" x14ac:dyDescent="0.35">
      <c r="A26" s="20">
        <v>264</v>
      </c>
      <c r="B26" s="21" t="s">
        <v>202</v>
      </c>
      <c r="C26" s="24">
        <v>200000</v>
      </c>
      <c r="D26" s="116">
        <v>45803</v>
      </c>
      <c r="E26" s="23" t="s">
        <v>201</v>
      </c>
      <c r="F26" s="24">
        <v>200000</v>
      </c>
      <c r="G26" s="24">
        <v>200000</v>
      </c>
      <c r="H26" s="24">
        <v>0</v>
      </c>
      <c r="I26" s="24">
        <f t="shared" ref="I26:I30" si="14">G26-H26</f>
        <v>200000</v>
      </c>
      <c r="J26" s="26" t="s">
        <v>20</v>
      </c>
      <c r="K26" s="27">
        <v>20</v>
      </c>
      <c r="L26" s="106">
        <v>1</v>
      </c>
      <c r="M26" s="24">
        <f t="shared" ref="M26" si="15">F26*L26</f>
        <v>200000</v>
      </c>
      <c r="N26" s="24">
        <f t="shared" ref="N26" si="16">H26*L26</f>
        <v>0</v>
      </c>
      <c r="O26" s="24">
        <f t="shared" ref="O26" si="17">M26-N26</f>
        <v>200000</v>
      </c>
      <c r="P26" s="25">
        <f t="shared" ref="P26" si="18">M26*K26/100</f>
        <v>40000</v>
      </c>
      <c r="Q26" s="25">
        <f t="shared" ref="Q26" si="19">P26+N26</f>
        <v>40000</v>
      </c>
      <c r="R26" s="25">
        <f t="shared" ref="R26" si="20">M26-Q26</f>
        <v>160000</v>
      </c>
    </row>
    <row r="27" spans="1:21" ht="34.799999999999997" thickBot="1" x14ac:dyDescent="0.35">
      <c r="A27" s="20">
        <v>264</v>
      </c>
      <c r="B27" s="21" t="s">
        <v>203</v>
      </c>
      <c r="C27" s="24">
        <v>65000</v>
      </c>
      <c r="D27" s="116">
        <v>45806</v>
      </c>
      <c r="E27" s="23" t="s">
        <v>131</v>
      </c>
      <c r="F27" s="24">
        <v>65000</v>
      </c>
      <c r="G27" s="24">
        <v>65000</v>
      </c>
      <c r="H27" s="24">
        <v>0</v>
      </c>
      <c r="I27" s="24">
        <f t="shared" si="14"/>
        <v>65000</v>
      </c>
      <c r="J27" s="26" t="s">
        <v>20</v>
      </c>
      <c r="K27" s="27">
        <v>20</v>
      </c>
      <c r="L27" s="106">
        <v>1</v>
      </c>
      <c r="M27" s="24">
        <f t="shared" ref="M27:M30" si="21">F27*L27</f>
        <v>65000</v>
      </c>
      <c r="N27" s="24">
        <f t="shared" ref="N27:N30" si="22">H27*L27</f>
        <v>0</v>
      </c>
      <c r="O27" s="24">
        <f t="shared" ref="O27:O30" si="23">M27-N27</f>
        <v>65000</v>
      </c>
      <c r="P27" s="25">
        <f t="shared" ref="P27:P30" si="24">M27*K27/100</f>
        <v>13000</v>
      </c>
      <c r="Q27" s="25">
        <f t="shared" ref="Q27:Q30" si="25">P27+N27</f>
        <v>13000</v>
      </c>
      <c r="R27" s="25">
        <f t="shared" ref="R27:R30" si="26">M27-Q27</f>
        <v>52000</v>
      </c>
    </row>
    <row r="28" spans="1:21" ht="15" thickBot="1" x14ac:dyDescent="0.35">
      <c r="A28" s="20">
        <v>264</v>
      </c>
      <c r="B28" s="21" t="s">
        <v>161</v>
      </c>
      <c r="C28" s="24">
        <v>28000</v>
      </c>
      <c r="D28" s="116">
        <v>45861</v>
      </c>
      <c r="E28" s="23" t="s">
        <v>162</v>
      </c>
      <c r="F28" s="24">
        <v>28000</v>
      </c>
      <c r="G28" s="24">
        <v>28000</v>
      </c>
      <c r="H28" s="24">
        <v>0</v>
      </c>
      <c r="I28" s="24">
        <f t="shared" si="14"/>
        <v>28000</v>
      </c>
      <c r="J28" s="26" t="s">
        <v>20</v>
      </c>
      <c r="K28" s="27">
        <v>20</v>
      </c>
      <c r="L28" s="106">
        <v>1</v>
      </c>
      <c r="M28" s="24">
        <f t="shared" ref="M28:M29" si="27">F28*L28</f>
        <v>28000</v>
      </c>
      <c r="N28" s="24">
        <f t="shared" ref="N28:N29" si="28">H28*L28</f>
        <v>0</v>
      </c>
      <c r="O28" s="24">
        <f t="shared" ref="O28:O29" si="29">M28-N28</f>
        <v>28000</v>
      </c>
      <c r="P28" s="25">
        <f t="shared" ref="P28:P29" si="30">M28*K28/100</f>
        <v>5600</v>
      </c>
      <c r="Q28" s="25">
        <f t="shared" ref="Q28:Q29" si="31">P28+N28</f>
        <v>5600</v>
      </c>
      <c r="R28" s="25">
        <f t="shared" ref="R28:R29" si="32">M28-Q28</f>
        <v>22400</v>
      </c>
    </row>
    <row r="29" spans="1:21" ht="23.4" thickBot="1" x14ac:dyDescent="0.35">
      <c r="A29" s="20">
        <v>264</v>
      </c>
      <c r="B29" s="21" t="s">
        <v>209</v>
      </c>
      <c r="C29" s="24">
        <v>90000</v>
      </c>
      <c r="D29" s="116">
        <v>45867</v>
      </c>
      <c r="E29" s="23" t="s">
        <v>210</v>
      </c>
      <c r="F29" s="24">
        <v>90000</v>
      </c>
      <c r="G29" s="24">
        <v>90000</v>
      </c>
      <c r="H29" s="24">
        <v>0</v>
      </c>
      <c r="I29" s="24">
        <f t="shared" si="14"/>
        <v>90000</v>
      </c>
      <c r="J29" s="26" t="s">
        <v>20</v>
      </c>
      <c r="K29" s="27">
        <v>20</v>
      </c>
      <c r="L29" s="106">
        <v>1</v>
      </c>
      <c r="M29" s="24">
        <f t="shared" si="27"/>
        <v>90000</v>
      </c>
      <c r="N29" s="24">
        <f t="shared" si="28"/>
        <v>0</v>
      </c>
      <c r="O29" s="24">
        <f t="shared" si="29"/>
        <v>90000</v>
      </c>
      <c r="P29" s="25">
        <f t="shared" si="30"/>
        <v>18000</v>
      </c>
      <c r="Q29" s="25">
        <f t="shared" si="31"/>
        <v>18000</v>
      </c>
      <c r="R29" s="25">
        <f t="shared" si="32"/>
        <v>72000</v>
      </c>
    </row>
    <row r="30" spans="1:21" ht="23.4" thickBot="1" x14ac:dyDescent="0.35">
      <c r="A30" s="20">
        <v>264</v>
      </c>
      <c r="B30" s="21" t="s">
        <v>211</v>
      </c>
      <c r="C30" s="24">
        <v>100000</v>
      </c>
      <c r="D30" s="116">
        <v>45883</v>
      </c>
      <c r="E30" s="23" t="s">
        <v>201</v>
      </c>
      <c r="F30" s="24">
        <v>100000</v>
      </c>
      <c r="G30" s="24">
        <v>100000</v>
      </c>
      <c r="H30" s="24">
        <v>0</v>
      </c>
      <c r="I30" s="24">
        <f t="shared" si="14"/>
        <v>100000</v>
      </c>
      <c r="J30" s="26" t="s">
        <v>20</v>
      </c>
      <c r="K30" s="27">
        <v>20</v>
      </c>
      <c r="L30" s="106">
        <v>1</v>
      </c>
      <c r="M30" s="24">
        <f t="shared" si="21"/>
        <v>100000</v>
      </c>
      <c r="N30" s="24">
        <f t="shared" si="22"/>
        <v>0</v>
      </c>
      <c r="O30" s="24">
        <f t="shared" si="23"/>
        <v>100000</v>
      </c>
      <c r="P30" s="25">
        <f t="shared" si="24"/>
        <v>20000</v>
      </c>
      <c r="Q30" s="25">
        <f t="shared" si="25"/>
        <v>20000</v>
      </c>
      <c r="R30" s="25">
        <f t="shared" si="26"/>
        <v>80000</v>
      </c>
    </row>
    <row r="31" spans="1:21" ht="15" thickBot="1" x14ac:dyDescent="0.35">
      <c r="A31" s="53" t="s">
        <v>22</v>
      </c>
      <c r="B31" s="54"/>
      <c r="C31" s="52">
        <f>SUM(C25:C30)</f>
        <v>541333.33000000007</v>
      </c>
      <c r="D31" s="55"/>
      <c r="E31" s="55"/>
      <c r="F31" s="56">
        <f>SUM(F25:F30)</f>
        <v>541333.33000000007</v>
      </c>
      <c r="G31" s="56">
        <f>SUM(G25:G30)</f>
        <v>541333.33000000007</v>
      </c>
      <c r="H31" s="56">
        <f>SUM(H25:H30)</f>
        <v>0</v>
      </c>
      <c r="I31" s="56">
        <f>SUM(I25:I30)</f>
        <v>541333.33000000007</v>
      </c>
      <c r="J31" s="57"/>
      <c r="K31" s="58"/>
      <c r="L31" s="59"/>
      <c r="M31" s="56">
        <f t="shared" ref="M31:R31" si="33">SUM(M25:M30)</f>
        <v>541333.33000000007</v>
      </c>
      <c r="N31" s="56">
        <f t="shared" si="33"/>
        <v>0</v>
      </c>
      <c r="O31" s="56">
        <f t="shared" si="33"/>
        <v>541333.33000000007</v>
      </c>
      <c r="P31" s="56">
        <f t="shared" si="33"/>
        <v>108266.666</v>
      </c>
      <c r="Q31" s="56">
        <f t="shared" si="33"/>
        <v>108266.666</v>
      </c>
      <c r="R31" s="56">
        <f t="shared" si="33"/>
        <v>433066.66399999999</v>
      </c>
    </row>
    <row r="32" spans="1:21" x14ac:dyDescent="0.3">
      <c r="G32" s="29">
        <f>G31-F31</f>
        <v>0</v>
      </c>
      <c r="M32" s="29">
        <f>M31-G31</f>
        <v>0</v>
      </c>
    </row>
    <row r="33" spans="6:13" x14ac:dyDescent="0.3">
      <c r="F33" s="29"/>
    </row>
    <row r="34" spans="6:13" x14ac:dyDescent="0.3">
      <c r="M34" s="29">
        <f>M19+M31</f>
        <v>1262614.588618617</v>
      </c>
    </row>
  </sheetData>
  <mergeCells count="6">
    <mergeCell ref="A1:D1"/>
    <mergeCell ref="G1:K1"/>
    <mergeCell ref="M1:O1"/>
    <mergeCell ref="A23:D23"/>
    <mergeCell ref="G23:K23"/>
    <mergeCell ref="M23:O2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opLeftCell="A16" workbookViewId="0">
      <selection activeCell="D34" sqref="D34"/>
    </sheetView>
  </sheetViews>
  <sheetFormatPr defaultRowHeight="14.4" x14ac:dyDescent="0.3"/>
  <cols>
    <col min="2" max="2" width="10" customWidth="1"/>
    <col min="5" max="5" width="21.44140625" bestFit="1" customWidth="1"/>
    <col min="6" max="9" width="12.33203125" customWidth="1"/>
    <col min="13" max="13" width="10.21875" bestFit="1" customWidth="1"/>
    <col min="14" max="15" width="10.109375" bestFit="1" customWidth="1"/>
    <col min="16" max="16" width="16.33203125" customWidth="1"/>
    <col min="17" max="17" width="11.21875" customWidth="1"/>
    <col min="18" max="18" width="13.21875" customWidth="1"/>
  </cols>
  <sheetData>
    <row r="1" spans="1:18" ht="19.8" thickBot="1" x14ac:dyDescent="0.35">
      <c r="A1" s="170" t="s">
        <v>0</v>
      </c>
      <c r="B1" s="171"/>
      <c r="C1" s="171"/>
      <c r="D1" s="171"/>
      <c r="E1" s="1"/>
      <c r="F1" s="2"/>
      <c r="G1" s="172">
        <v>45291</v>
      </c>
      <c r="H1" s="172"/>
      <c r="I1" s="172"/>
      <c r="J1" s="172"/>
      <c r="K1" s="173"/>
      <c r="L1" s="8"/>
      <c r="M1" s="174">
        <v>45657</v>
      </c>
      <c r="N1" s="174"/>
      <c r="O1" s="174"/>
      <c r="P1" s="5" t="s">
        <v>18</v>
      </c>
      <c r="Q1" s="6"/>
      <c r="R1" s="7"/>
    </row>
    <row r="2" spans="1:18" ht="72.599999999999994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9" t="s">
        <v>15</v>
      </c>
      <c r="H2" s="12" t="s">
        <v>16</v>
      </c>
      <c r="I2" s="12" t="s">
        <v>17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17" t="s">
        <v>13</v>
      </c>
    </row>
    <row r="3" spans="1:18" ht="15" thickBot="1" x14ac:dyDescent="0.35">
      <c r="A3" s="121">
        <v>251</v>
      </c>
      <c r="B3" s="122" t="s">
        <v>65</v>
      </c>
      <c r="C3" s="25">
        <v>7480</v>
      </c>
      <c r="D3" s="23">
        <v>44464</v>
      </c>
      <c r="E3" s="23" t="s">
        <v>66</v>
      </c>
      <c r="F3" s="79">
        <v>7480</v>
      </c>
      <c r="G3" s="124">
        <v>29402.533600000002</v>
      </c>
      <c r="H3" s="124">
        <v>0</v>
      </c>
      <c r="I3" s="124">
        <f>G3-H3</f>
        <v>29402.533600000002</v>
      </c>
      <c r="J3" s="26"/>
      <c r="K3" s="27">
        <v>0</v>
      </c>
      <c r="L3" s="28">
        <v>1.28525</v>
      </c>
      <c r="M3" s="24">
        <f>G3*L3</f>
        <v>37789.606309400006</v>
      </c>
      <c r="N3" s="24">
        <f>H3*L3</f>
        <v>0</v>
      </c>
      <c r="O3" s="24">
        <f>M3-N3</f>
        <v>37789.606309400006</v>
      </c>
      <c r="P3" s="25">
        <v>0</v>
      </c>
      <c r="Q3" s="25">
        <f>P3+N3</f>
        <v>0</v>
      </c>
      <c r="R3" s="22">
        <f>M3-Q3</f>
        <v>37789.606309400006</v>
      </c>
    </row>
    <row r="4" spans="1:18" ht="34.799999999999997" thickBot="1" x14ac:dyDescent="0.35">
      <c r="A4" s="121">
        <v>251</v>
      </c>
      <c r="B4" s="122" t="s">
        <v>67</v>
      </c>
      <c r="C4" s="25">
        <v>76100</v>
      </c>
      <c r="D4" s="23">
        <v>44467</v>
      </c>
      <c r="E4" s="23" t="s">
        <v>68</v>
      </c>
      <c r="F4" s="79">
        <v>76100</v>
      </c>
      <c r="G4" s="164">
        <v>299135.402</v>
      </c>
      <c r="H4" s="164">
        <v>0</v>
      </c>
      <c r="I4" s="124">
        <f t="shared" ref="I4:I10" si="0">G4-H4</f>
        <v>299135.402</v>
      </c>
      <c r="J4" s="31"/>
      <c r="K4" s="27">
        <v>0</v>
      </c>
      <c r="L4" s="28">
        <v>1.28525</v>
      </c>
      <c r="M4" s="24">
        <f t="shared" ref="M4:M10" si="1">G4*L4</f>
        <v>384463.77542050002</v>
      </c>
      <c r="N4" s="24">
        <f t="shared" ref="N4:N10" si="2">H4*L4</f>
        <v>0</v>
      </c>
      <c r="O4" s="24">
        <f t="shared" ref="O4:O10" si="3">M4-N4</f>
        <v>384463.77542050002</v>
      </c>
      <c r="P4" s="25">
        <v>0</v>
      </c>
      <c r="Q4" s="25">
        <f t="shared" ref="Q4:Q10" si="4">P4+N4</f>
        <v>0</v>
      </c>
      <c r="R4" s="22">
        <f t="shared" ref="R4:R10" si="5">M4-Q4</f>
        <v>384463.77542050002</v>
      </c>
    </row>
    <row r="5" spans="1:18" ht="23.4" thickBot="1" x14ac:dyDescent="0.35">
      <c r="A5" s="121">
        <v>251</v>
      </c>
      <c r="B5" s="122" t="s">
        <v>69</v>
      </c>
      <c r="C5" s="25">
        <v>8640</v>
      </c>
      <c r="D5" s="23">
        <v>44473</v>
      </c>
      <c r="E5" s="23" t="s">
        <v>70</v>
      </c>
      <c r="F5" s="79">
        <v>8640</v>
      </c>
      <c r="G5" s="164">
        <v>32270.832000000002</v>
      </c>
      <c r="H5" s="164">
        <v>0</v>
      </c>
      <c r="I5" s="124">
        <f t="shared" si="0"/>
        <v>32270.832000000002</v>
      </c>
      <c r="J5" s="31"/>
      <c r="K5" s="27">
        <v>0</v>
      </c>
      <c r="L5" s="28">
        <v>1.28525</v>
      </c>
      <c r="M5" s="24">
        <f t="shared" si="1"/>
        <v>41476.086828</v>
      </c>
      <c r="N5" s="24">
        <f t="shared" si="2"/>
        <v>0</v>
      </c>
      <c r="O5" s="24">
        <f t="shared" si="3"/>
        <v>41476.086828</v>
      </c>
      <c r="P5" s="25">
        <v>0</v>
      </c>
      <c r="Q5" s="25">
        <f t="shared" si="4"/>
        <v>0</v>
      </c>
      <c r="R5" s="22">
        <f t="shared" si="5"/>
        <v>41476.086828</v>
      </c>
    </row>
    <row r="6" spans="1:18" ht="23.4" thickBot="1" x14ac:dyDescent="0.35">
      <c r="A6" s="121">
        <v>251</v>
      </c>
      <c r="B6" s="122" t="s">
        <v>71</v>
      </c>
      <c r="C6" s="25">
        <v>14210</v>
      </c>
      <c r="D6" s="23">
        <v>44477</v>
      </c>
      <c r="E6" s="23" t="s">
        <v>72</v>
      </c>
      <c r="F6" s="79">
        <v>14210</v>
      </c>
      <c r="G6" s="164">
        <v>53075.0605</v>
      </c>
      <c r="H6" s="164">
        <v>0</v>
      </c>
      <c r="I6" s="124">
        <f t="shared" si="0"/>
        <v>53075.0605</v>
      </c>
      <c r="J6" s="31"/>
      <c r="K6" s="27">
        <v>0</v>
      </c>
      <c r="L6" s="28">
        <v>1.28525</v>
      </c>
      <c r="M6" s="24">
        <f t="shared" si="1"/>
        <v>68214.721507625</v>
      </c>
      <c r="N6" s="24">
        <f t="shared" si="2"/>
        <v>0</v>
      </c>
      <c r="O6" s="24">
        <f t="shared" si="3"/>
        <v>68214.721507625</v>
      </c>
      <c r="P6" s="25">
        <v>0</v>
      </c>
      <c r="Q6" s="25">
        <f t="shared" si="4"/>
        <v>0</v>
      </c>
      <c r="R6" s="22">
        <f t="shared" si="5"/>
        <v>68214.721507625</v>
      </c>
    </row>
    <row r="7" spans="1:18" ht="23.4" thickBot="1" x14ac:dyDescent="0.35">
      <c r="A7" s="121">
        <v>251</v>
      </c>
      <c r="B7" s="122" t="s">
        <v>73</v>
      </c>
      <c r="C7" s="25">
        <v>65061.66</v>
      </c>
      <c r="D7" s="23">
        <v>44484</v>
      </c>
      <c r="E7" s="23" t="s">
        <v>21</v>
      </c>
      <c r="F7" s="79">
        <v>65061.66</v>
      </c>
      <c r="G7" s="164">
        <v>243008.55318300004</v>
      </c>
      <c r="H7" s="164">
        <v>0</v>
      </c>
      <c r="I7" s="124">
        <f t="shared" si="0"/>
        <v>243008.55318300004</v>
      </c>
      <c r="J7" s="31"/>
      <c r="K7" s="27">
        <v>0</v>
      </c>
      <c r="L7" s="28">
        <v>1.28525</v>
      </c>
      <c r="M7" s="24">
        <f t="shared" si="1"/>
        <v>312326.74297845078</v>
      </c>
      <c r="N7" s="24">
        <f t="shared" si="2"/>
        <v>0</v>
      </c>
      <c r="O7" s="24">
        <f t="shared" si="3"/>
        <v>312326.74297845078</v>
      </c>
      <c r="P7" s="25">
        <v>0</v>
      </c>
      <c r="Q7" s="25">
        <f t="shared" si="4"/>
        <v>0</v>
      </c>
      <c r="R7" s="22">
        <f t="shared" si="5"/>
        <v>312326.74297845078</v>
      </c>
    </row>
    <row r="8" spans="1:18" ht="34.799999999999997" thickBot="1" x14ac:dyDescent="0.35">
      <c r="A8" s="121">
        <v>251</v>
      </c>
      <c r="B8" s="122" t="s">
        <v>74</v>
      </c>
      <c r="C8" s="25">
        <v>25600</v>
      </c>
      <c r="D8" s="23">
        <v>44489</v>
      </c>
      <c r="E8" s="23" t="s">
        <v>75</v>
      </c>
      <c r="F8" s="79">
        <v>25600</v>
      </c>
      <c r="G8" s="164">
        <v>95617.279999999999</v>
      </c>
      <c r="H8" s="164">
        <v>0</v>
      </c>
      <c r="I8" s="124">
        <f t="shared" si="0"/>
        <v>95617.279999999999</v>
      </c>
      <c r="J8" s="31"/>
      <c r="K8" s="27">
        <v>0</v>
      </c>
      <c r="L8" s="28">
        <v>1.28525</v>
      </c>
      <c r="M8" s="24">
        <f t="shared" si="1"/>
        <v>122892.10911999999</v>
      </c>
      <c r="N8" s="24">
        <f t="shared" si="2"/>
        <v>0</v>
      </c>
      <c r="O8" s="24">
        <f t="shared" si="3"/>
        <v>122892.10911999999</v>
      </c>
      <c r="P8" s="25">
        <v>0</v>
      </c>
      <c r="Q8" s="25">
        <f t="shared" si="4"/>
        <v>0</v>
      </c>
      <c r="R8" s="22">
        <f t="shared" si="5"/>
        <v>122892.10911999999</v>
      </c>
    </row>
    <row r="9" spans="1:18" ht="34.799999999999997" thickBot="1" x14ac:dyDescent="0.35">
      <c r="A9" s="121">
        <v>251</v>
      </c>
      <c r="B9" s="122" t="s">
        <v>76</v>
      </c>
      <c r="C9" s="25">
        <v>25840.39</v>
      </c>
      <c r="D9" s="23">
        <v>44496</v>
      </c>
      <c r="E9" s="23" t="s">
        <v>68</v>
      </c>
      <c r="F9" s="79">
        <v>25840.39</v>
      </c>
      <c r="G9" s="164">
        <v>96515.148669500006</v>
      </c>
      <c r="H9" s="164">
        <v>0</v>
      </c>
      <c r="I9" s="124">
        <f t="shared" si="0"/>
        <v>96515.148669500006</v>
      </c>
      <c r="J9" s="31"/>
      <c r="K9" s="27">
        <v>0</v>
      </c>
      <c r="L9" s="28">
        <v>1.28525</v>
      </c>
      <c r="M9" s="24">
        <f t="shared" si="1"/>
        <v>124046.09482747488</v>
      </c>
      <c r="N9" s="24">
        <f t="shared" si="2"/>
        <v>0</v>
      </c>
      <c r="O9" s="24">
        <f t="shared" si="3"/>
        <v>124046.09482747488</v>
      </c>
      <c r="P9" s="25">
        <v>0</v>
      </c>
      <c r="Q9" s="25">
        <f t="shared" si="4"/>
        <v>0</v>
      </c>
      <c r="R9" s="22">
        <f t="shared" si="5"/>
        <v>124046.09482747488</v>
      </c>
    </row>
    <row r="10" spans="1:18" ht="34.799999999999997" thickBot="1" x14ac:dyDescent="0.35">
      <c r="A10" s="121">
        <v>251</v>
      </c>
      <c r="B10" s="122" t="s">
        <v>77</v>
      </c>
      <c r="C10" s="25">
        <v>13500</v>
      </c>
      <c r="D10" s="23">
        <v>44509</v>
      </c>
      <c r="E10" s="23" t="s">
        <v>78</v>
      </c>
      <c r="F10" s="79">
        <v>13500</v>
      </c>
      <c r="G10" s="164">
        <v>45842.76</v>
      </c>
      <c r="H10" s="164">
        <v>0</v>
      </c>
      <c r="I10" s="124">
        <f t="shared" si="0"/>
        <v>45842.76</v>
      </c>
      <c r="J10" s="31"/>
      <c r="K10" s="27">
        <v>0</v>
      </c>
      <c r="L10" s="28">
        <v>1.28525</v>
      </c>
      <c r="M10" s="24">
        <f t="shared" si="1"/>
        <v>58919.407290000003</v>
      </c>
      <c r="N10" s="24">
        <f t="shared" si="2"/>
        <v>0</v>
      </c>
      <c r="O10" s="24">
        <f t="shared" si="3"/>
        <v>58919.407290000003</v>
      </c>
      <c r="P10" s="25">
        <v>0</v>
      </c>
      <c r="Q10" s="25">
        <f t="shared" si="4"/>
        <v>0</v>
      </c>
      <c r="R10" s="22">
        <f t="shared" si="5"/>
        <v>58919.407290000003</v>
      </c>
    </row>
    <row r="11" spans="1:18" ht="15" thickBot="1" x14ac:dyDescent="0.35">
      <c r="A11" s="53" t="s">
        <v>22</v>
      </c>
      <c r="B11" s="54"/>
      <c r="C11" s="52">
        <f>SUM(C3:C3)</f>
        <v>7480</v>
      </c>
      <c r="D11" s="55"/>
      <c r="E11" s="55"/>
      <c r="F11" s="56">
        <f>SUM(F3:F10)</f>
        <v>236432.05</v>
      </c>
      <c r="G11" s="56">
        <f>SUM(G3:G10)</f>
        <v>894867.56995250017</v>
      </c>
      <c r="H11" s="56">
        <f>SUM(H3:H3)</f>
        <v>0</v>
      </c>
      <c r="I11" s="56">
        <f>SUM(I3:I10)</f>
        <v>894867.56995250017</v>
      </c>
      <c r="J11" s="57"/>
      <c r="K11" s="58"/>
      <c r="L11" s="59"/>
      <c r="M11" s="56">
        <f>SUM(M3:M10)</f>
        <v>1150128.5442814508</v>
      </c>
      <c r="N11" s="56">
        <f t="shared" ref="N11" si="6">SUM(N3:N3)</f>
        <v>0</v>
      </c>
      <c r="O11" s="56">
        <f>SUM(O3:O10)</f>
        <v>1150128.5442814508</v>
      </c>
      <c r="P11" s="56">
        <f>SUM(P3:P10)</f>
        <v>0</v>
      </c>
      <c r="Q11" s="56">
        <f>SUM(Q3:Q10)</f>
        <v>0</v>
      </c>
      <c r="R11" s="56">
        <f>SUM(R3:R10)</f>
        <v>1150128.5442814508</v>
      </c>
    </row>
    <row r="12" spans="1:18" x14ac:dyDescent="0.3">
      <c r="G12" s="29"/>
      <c r="M12" s="29">
        <f>M11-G11</f>
        <v>255260.97432895063</v>
      </c>
    </row>
    <row r="13" spans="1:18" ht="15" thickBot="1" x14ac:dyDescent="0.35"/>
    <row r="14" spans="1:18" ht="19.8" thickBot="1" x14ac:dyDescent="0.35">
      <c r="A14" s="170" t="s">
        <v>0</v>
      </c>
      <c r="B14" s="171"/>
      <c r="C14" s="171"/>
      <c r="D14" s="171"/>
      <c r="E14" s="98"/>
      <c r="F14" s="2"/>
      <c r="G14" s="172" t="s">
        <v>44</v>
      </c>
      <c r="H14" s="172"/>
      <c r="I14" s="172"/>
      <c r="J14" s="172"/>
      <c r="K14" s="173"/>
      <c r="L14" s="8"/>
      <c r="M14" s="174">
        <v>45657</v>
      </c>
      <c r="N14" s="174"/>
      <c r="O14" s="174"/>
      <c r="P14" s="5" t="s">
        <v>18</v>
      </c>
      <c r="Q14" s="6"/>
      <c r="R14" s="7"/>
    </row>
    <row r="15" spans="1:18" ht="72.599999999999994" thickBot="1" x14ac:dyDescent="0.35">
      <c r="A15" s="9" t="s">
        <v>1</v>
      </c>
      <c r="B15" s="10" t="s">
        <v>2</v>
      </c>
      <c r="C15" s="33" t="s">
        <v>3</v>
      </c>
      <c r="D15" s="11" t="s">
        <v>4</v>
      </c>
      <c r="E15" s="11" t="s">
        <v>5</v>
      </c>
      <c r="F15" s="12" t="s">
        <v>6</v>
      </c>
      <c r="G15" s="12" t="s">
        <v>15</v>
      </c>
      <c r="H15" s="12" t="s">
        <v>16</v>
      </c>
      <c r="I15" s="13" t="s">
        <v>8</v>
      </c>
      <c r="J15" s="12" t="s">
        <v>9</v>
      </c>
      <c r="K15" s="14" t="s">
        <v>10</v>
      </c>
      <c r="L15" s="18" t="s">
        <v>14</v>
      </c>
      <c r="M15" s="19" t="s">
        <v>15</v>
      </c>
      <c r="N15" s="12" t="s">
        <v>16</v>
      </c>
      <c r="O15" s="12" t="s">
        <v>17</v>
      </c>
      <c r="P15" s="15" t="s">
        <v>11</v>
      </c>
      <c r="Q15" s="16" t="s">
        <v>12</v>
      </c>
      <c r="R15" s="17" t="s">
        <v>13</v>
      </c>
    </row>
    <row r="16" spans="1:18" ht="23.4" thickBot="1" x14ac:dyDescent="0.35">
      <c r="A16" s="37">
        <v>251</v>
      </c>
      <c r="B16" s="38" t="s">
        <v>192</v>
      </c>
      <c r="C16" s="99">
        <v>25260.42</v>
      </c>
      <c r="D16" s="100">
        <v>45838</v>
      </c>
      <c r="E16" s="100" t="s">
        <v>193</v>
      </c>
      <c r="F16" s="104">
        <v>25460.42</v>
      </c>
      <c r="G16" s="105">
        <v>25460.42</v>
      </c>
      <c r="H16" s="105">
        <v>0</v>
      </c>
      <c r="I16" s="101">
        <f>F16-H16</f>
        <v>25460.42</v>
      </c>
      <c r="J16" s="102"/>
      <c r="K16" s="39">
        <v>0</v>
      </c>
      <c r="L16" s="103">
        <v>1</v>
      </c>
      <c r="M16" s="24">
        <f t="shared" ref="M16" si="7">G16*L16</f>
        <v>25460.42</v>
      </c>
      <c r="N16" s="24">
        <f t="shared" ref="N16" si="8">H16*L16</f>
        <v>0</v>
      </c>
      <c r="O16" s="24">
        <f t="shared" ref="O16" si="9">M16-N16</f>
        <v>25460.42</v>
      </c>
      <c r="P16" s="25">
        <v>0</v>
      </c>
      <c r="Q16" s="25">
        <f t="shared" ref="Q16" si="10">P16+N16</f>
        <v>0</v>
      </c>
      <c r="R16" s="22">
        <f t="shared" ref="R16" si="11">M16-Q16</f>
        <v>25460.42</v>
      </c>
    </row>
    <row r="17" spans="1:18" ht="15" thickBot="1" x14ac:dyDescent="0.35">
      <c r="A17" s="37"/>
      <c r="B17" s="38"/>
      <c r="C17" s="99"/>
      <c r="D17" s="100"/>
      <c r="E17" s="100"/>
      <c r="F17" s="104"/>
      <c r="G17" s="105"/>
      <c r="H17" s="105"/>
      <c r="I17" s="101"/>
      <c r="J17" s="102"/>
      <c r="K17" s="39"/>
      <c r="L17" s="103"/>
      <c r="M17" s="49"/>
      <c r="N17" s="49"/>
      <c r="O17" s="49"/>
      <c r="P17" s="36"/>
      <c r="Q17" s="36"/>
      <c r="R17" s="36"/>
    </row>
    <row r="18" spans="1:18" ht="15" thickBot="1" x14ac:dyDescent="0.35">
      <c r="A18" s="37"/>
      <c r="B18" s="38"/>
      <c r="C18" s="99"/>
      <c r="D18" s="100"/>
      <c r="E18" s="100"/>
      <c r="F18" s="104"/>
      <c r="G18" s="105"/>
      <c r="H18" s="105"/>
      <c r="I18" s="101"/>
      <c r="J18" s="102"/>
      <c r="K18" s="39"/>
      <c r="L18" s="103"/>
      <c r="M18" s="49"/>
      <c r="N18" s="49"/>
      <c r="O18" s="49"/>
      <c r="P18" s="36"/>
      <c r="Q18" s="36"/>
      <c r="R18" s="36"/>
    </row>
    <row r="19" spans="1:18" x14ac:dyDescent="0.3">
      <c r="A19" s="21"/>
      <c r="B19" s="51" t="s">
        <v>22</v>
      </c>
      <c r="C19" s="80">
        <f>SUM(C16:C18)</f>
        <v>25260.42</v>
      </c>
      <c r="D19" s="80">
        <f t="shared" ref="D19:R19" si="12">SUM(D16:D18)</f>
        <v>45838</v>
      </c>
      <c r="E19" s="80">
        <f t="shared" si="12"/>
        <v>0</v>
      </c>
      <c r="F19" s="80">
        <f t="shared" si="12"/>
        <v>25460.42</v>
      </c>
      <c r="G19" s="80">
        <f t="shared" si="12"/>
        <v>25460.42</v>
      </c>
      <c r="H19" s="80">
        <f t="shared" si="12"/>
        <v>0</v>
      </c>
      <c r="I19" s="80">
        <f t="shared" si="12"/>
        <v>25460.42</v>
      </c>
      <c r="J19" s="80">
        <f t="shared" si="12"/>
        <v>0</v>
      </c>
      <c r="K19" s="80">
        <f t="shared" si="12"/>
        <v>0</v>
      </c>
      <c r="L19" s="80">
        <f t="shared" si="12"/>
        <v>1</v>
      </c>
      <c r="M19" s="80">
        <f t="shared" si="12"/>
        <v>25460.42</v>
      </c>
      <c r="N19" s="80">
        <f t="shared" si="12"/>
        <v>0</v>
      </c>
      <c r="O19" s="80">
        <f t="shared" si="12"/>
        <v>25460.42</v>
      </c>
      <c r="P19" s="80">
        <f t="shared" si="12"/>
        <v>0</v>
      </c>
      <c r="Q19" s="80">
        <f t="shared" si="12"/>
        <v>0</v>
      </c>
      <c r="R19" s="80">
        <f t="shared" si="12"/>
        <v>25460.42</v>
      </c>
    </row>
    <row r="23" spans="1:18" ht="15" thickBot="1" x14ac:dyDescent="0.35"/>
    <row r="24" spans="1:18" x14ac:dyDescent="0.3">
      <c r="A24" s="179" t="s">
        <v>43</v>
      </c>
      <c r="B24" s="180"/>
      <c r="C24" s="180"/>
      <c r="D24" s="180"/>
      <c r="E24" s="180"/>
      <c r="F24" s="180"/>
      <c r="G24" s="180"/>
      <c r="H24" s="180"/>
      <c r="I24" s="180"/>
      <c r="J24" s="181"/>
    </row>
    <row r="25" spans="1:18" ht="15" thickBot="1" x14ac:dyDescent="0.35">
      <c r="A25" s="182"/>
      <c r="B25" s="183"/>
      <c r="C25" s="183"/>
      <c r="D25" s="183"/>
      <c r="E25" s="183"/>
      <c r="F25" s="183"/>
      <c r="G25" s="183"/>
      <c r="H25" s="183"/>
      <c r="I25" s="183"/>
      <c r="J25" s="184"/>
    </row>
    <row r="26" spans="1:18" ht="24.6" thickBot="1" x14ac:dyDescent="0.35">
      <c r="A26" s="32" t="s">
        <v>1</v>
      </c>
      <c r="B26" s="33" t="s">
        <v>19</v>
      </c>
      <c r="C26" s="33" t="s">
        <v>3</v>
      </c>
      <c r="D26" s="34" t="s">
        <v>4</v>
      </c>
      <c r="E26" s="34" t="s">
        <v>5</v>
      </c>
      <c r="F26" s="13" t="s">
        <v>6</v>
      </c>
      <c r="G26" s="48" t="s">
        <v>7</v>
      </c>
      <c r="H26" s="48" t="s">
        <v>8</v>
      </c>
      <c r="I26" s="3" t="s">
        <v>9</v>
      </c>
      <c r="J26" s="50" t="s">
        <v>10</v>
      </c>
      <c r="K26" s="35"/>
      <c r="L26" s="35"/>
      <c r="M26" s="35"/>
      <c r="N26" s="35"/>
      <c r="O26" s="35"/>
      <c r="P26" s="35"/>
    </row>
    <row r="27" spans="1:18" x14ac:dyDescent="0.3">
      <c r="A27" s="121"/>
      <c r="B27" s="122"/>
      <c r="C27" s="25"/>
      <c r="D27" s="23"/>
      <c r="E27" s="23"/>
      <c r="F27" s="79"/>
      <c r="G27" s="47"/>
      <c r="H27" s="123"/>
      <c r="I27" s="124"/>
      <c r="J27" s="124"/>
      <c r="K27" s="35"/>
      <c r="L27" s="35"/>
      <c r="M27" s="35"/>
      <c r="N27" s="35"/>
      <c r="O27" s="35"/>
      <c r="P27" s="35"/>
    </row>
    <row r="28" spans="1:18" x14ac:dyDescent="0.3">
      <c r="A28" s="65" t="s">
        <v>22</v>
      </c>
      <c r="B28" s="66"/>
      <c r="C28" s="67">
        <f>SUM(C27:C27)</f>
        <v>0</v>
      </c>
      <c r="D28" s="67"/>
      <c r="E28" s="67"/>
      <c r="F28" s="67">
        <f>SUM(F27:F27)</f>
        <v>0</v>
      </c>
      <c r="G28" s="67">
        <f>SUM(G27:G27)</f>
        <v>0</v>
      </c>
      <c r="H28" s="67">
        <f>SUM(H27:H27)</f>
        <v>0</v>
      </c>
      <c r="I28" s="67"/>
      <c r="J28" s="44"/>
      <c r="K28" s="35"/>
      <c r="L28" s="35"/>
      <c r="M28" s="35"/>
      <c r="N28" s="35"/>
      <c r="O28" s="35"/>
      <c r="P28" s="35"/>
    </row>
    <row r="29" spans="1:18" x14ac:dyDescent="0.3">
      <c r="A29" s="40"/>
      <c r="B29" s="40"/>
      <c r="C29" s="41"/>
      <c r="D29" s="42"/>
      <c r="E29" s="42"/>
      <c r="F29" s="41"/>
      <c r="G29" s="41"/>
      <c r="H29" s="41"/>
      <c r="I29" s="44"/>
      <c r="J29" s="44"/>
      <c r="K29" s="35"/>
      <c r="L29" s="35"/>
      <c r="M29" s="35"/>
      <c r="N29" s="35"/>
      <c r="O29" s="35"/>
      <c r="P29" s="35"/>
    </row>
    <row r="30" spans="1:18" x14ac:dyDescent="0.3">
      <c r="A30" s="40"/>
      <c r="B30" s="40"/>
      <c r="C30" s="41"/>
      <c r="D30" s="42"/>
      <c r="E30" s="42"/>
      <c r="F30" s="41"/>
      <c r="G30" s="41"/>
      <c r="H30" s="41"/>
      <c r="I30" s="44"/>
      <c r="J30" s="44"/>
      <c r="K30" s="35"/>
      <c r="L30" s="35"/>
      <c r="M30" s="35"/>
      <c r="N30" s="35"/>
      <c r="O30" s="35"/>
      <c r="P30" s="35"/>
    </row>
    <row r="31" spans="1:18" x14ac:dyDescent="0.3">
      <c r="A31" s="40"/>
      <c r="B31" s="40"/>
      <c r="C31" s="41"/>
      <c r="D31" s="42"/>
      <c r="E31" s="23"/>
      <c r="F31" s="43" t="s">
        <v>26</v>
      </c>
      <c r="G31" s="43" t="s">
        <v>25</v>
      </c>
      <c r="H31" s="41"/>
      <c r="I31" s="44"/>
      <c r="J31" s="44"/>
      <c r="K31" s="35"/>
      <c r="L31" s="35"/>
      <c r="M31" s="35"/>
      <c r="N31" s="35"/>
      <c r="O31" s="35"/>
      <c r="P31" s="35"/>
    </row>
    <row r="32" spans="1:18" x14ac:dyDescent="0.3">
      <c r="A32" s="40"/>
      <c r="B32" s="40"/>
      <c r="C32" s="41"/>
      <c r="D32" s="42"/>
      <c r="E32" s="23" t="s">
        <v>23</v>
      </c>
      <c r="F32" s="25">
        <f>G11</f>
        <v>894867.56995250017</v>
      </c>
      <c r="G32" s="25">
        <f>H11</f>
        <v>0</v>
      </c>
      <c r="H32" s="41"/>
      <c r="I32" s="44"/>
      <c r="J32" s="44"/>
      <c r="K32" s="35"/>
      <c r="L32" s="35"/>
      <c r="M32" s="35"/>
      <c r="N32" s="35"/>
      <c r="O32" s="35"/>
      <c r="P32" s="35"/>
    </row>
    <row r="33" spans="1:16" x14ac:dyDescent="0.3">
      <c r="A33" s="40"/>
      <c r="B33" s="40"/>
      <c r="C33" s="41"/>
      <c r="D33" s="42"/>
      <c r="E33" s="23" t="s">
        <v>24</v>
      </c>
      <c r="F33" s="25">
        <f>F28</f>
        <v>0</v>
      </c>
      <c r="G33" s="25">
        <f>G28</f>
        <v>0</v>
      </c>
      <c r="H33" s="41"/>
      <c r="I33" s="44"/>
      <c r="J33" s="44"/>
      <c r="K33" s="35"/>
      <c r="L33" s="35"/>
      <c r="M33" s="35"/>
      <c r="N33" s="35"/>
      <c r="O33" s="35"/>
      <c r="P33" s="35"/>
    </row>
    <row r="34" spans="1:16" x14ac:dyDescent="0.3">
      <c r="A34" s="40"/>
      <c r="B34" s="40"/>
      <c r="C34" s="41"/>
      <c r="D34" s="42"/>
      <c r="E34" s="23" t="s">
        <v>45</v>
      </c>
      <c r="F34" s="25">
        <f>M19</f>
        <v>25460.42</v>
      </c>
      <c r="G34" s="25">
        <f>G29</f>
        <v>0</v>
      </c>
      <c r="H34" s="41"/>
      <c r="I34" s="44"/>
      <c r="J34" s="44"/>
      <c r="K34" s="35"/>
      <c r="L34" s="35"/>
      <c r="M34" s="35"/>
      <c r="N34" s="35"/>
      <c r="O34" s="35"/>
      <c r="P34" s="35"/>
    </row>
    <row r="35" spans="1:16" x14ac:dyDescent="0.3">
      <c r="A35" s="40"/>
      <c r="B35" s="40"/>
      <c r="C35" s="41"/>
      <c r="D35" s="42"/>
      <c r="E35" s="60" t="s">
        <v>22</v>
      </c>
      <c r="F35" s="43">
        <f>SUM(F32:F34)</f>
        <v>920327.98995250021</v>
      </c>
      <c r="G35" s="43">
        <f>SUM(G32:G33)</f>
        <v>0</v>
      </c>
      <c r="H35" s="41"/>
      <c r="I35" s="44"/>
      <c r="J35" s="44"/>
      <c r="K35" s="35"/>
      <c r="L35" s="35"/>
      <c r="M35" s="35"/>
      <c r="N35" s="35"/>
      <c r="O35" s="35"/>
      <c r="P35" s="35"/>
    </row>
    <row r="36" spans="1:16" x14ac:dyDescent="0.3">
      <c r="A36" s="40"/>
      <c r="B36" s="40"/>
      <c r="C36" s="41"/>
      <c r="D36" s="42"/>
      <c r="E36" s="42"/>
      <c r="F36" s="41"/>
      <c r="G36" s="41"/>
      <c r="H36" s="41"/>
      <c r="I36" s="44"/>
      <c r="J36" s="44"/>
      <c r="K36" s="35"/>
      <c r="L36" s="35"/>
      <c r="M36" s="35"/>
      <c r="N36" s="35"/>
      <c r="O36" s="35"/>
      <c r="P36" s="35"/>
    </row>
    <row r="37" spans="1:16" x14ac:dyDescent="0.3">
      <c r="A37" s="40"/>
      <c r="B37" s="40"/>
      <c r="C37" s="41"/>
      <c r="D37" s="42"/>
      <c r="E37" s="61" t="s">
        <v>27</v>
      </c>
      <c r="F37" s="41">
        <f>F28+F11+F19</f>
        <v>261892.46999999997</v>
      </c>
      <c r="G37" s="41">
        <f>F28+F11</f>
        <v>236432.05</v>
      </c>
      <c r="H37" s="41">
        <f>F37-G37</f>
        <v>25460.419999999984</v>
      </c>
      <c r="I37" s="44"/>
      <c r="J37" s="44"/>
      <c r="K37" s="35"/>
      <c r="L37" s="35"/>
      <c r="M37" s="35"/>
      <c r="N37" s="35"/>
      <c r="O37" s="35"/>
      <c r="P37" s="35"/>
    </row>
    <row r="38" spans="1:16" x14ac:dyDescent="0.3">
      <c r="A38" s="40"/>
      <c r="B38" s="40"/>
      <c r="C38" s="41"/>
      <c r="D38" s="42"/>
      <c r="E38" s="61" t="s">
        <v>30</v>
      </c>
      <c r="F38" s="41">
        <f>F35-F37</f>
        <v>658435.51995250024</v>
      </c>
      <c r="G38" s="41"/>
      <c r="H38" s="41"/>
      <c r="I38" s="44"/>
      <c r="J38" s="44"/>
      <c r="K38" s="35"/>
      <c r="L38" s="35"/>
      <c r="M38" s="35"/>
      <c r="N38" s="35"/>
      <c r="O38" s="35"/>
      <c r="P38" s="35"/>
    </row>
    <row r="39" spans="1:16" x14ac:dyDescent="0.3">
      <c r="A39" s="40"/>
      <c r="B39" s="40"/>
      <c r="C39" s="41"/>
      <c r="D39" s="42"/>
      <c r="E39" s="61" t="s">
        <v>29</v>
      </c>
      <c r="F39" s="41"/>
      <c r="G39" s="41"/>
      <c r="H39" s="41"/>
      <c r="I39" s="44"/>
      <c r="J39" s="44"/>
      <c r="K39" s="35"/>
      <c r="L39" s="35"/>
      <c r="M39" s="35"/>
      <c r="N39" s="35"/>
      <c r="O39" s="35"/>
      <c r="P39" s="35"/>
    </row>
    <row r="40" spans="1:16" x14ac:dyDescent="0.3">
      <c r="A40" s="40"/>
      <c r="B40" s="40"/>
      <c r="C40" s="41"/>
      <c r="D40" s="42"/>
      <c r="E40" s="62" t="s">
        <v>28</v>
      </c>
      <c r="F40" s="63">
        <f>F38-F39</f>
        <v>658435.51995250024</v>
      </c>
      <c r="G40" s="41"/>
      <c r="H40" s="41"/>
      <c r="I40" s="44"/>
      <c r="J40" s="44"/>
      <c r="K40" s="35"/>
      <c r="L40" s="35"/>
      <c r="M40" s="35"/>
      <c r="N40" s="35"/>
      <c r="O40" s="35"/>
      <c r="P40" s="35"/>
    </row>
    <row r="41" spans="1:16" x14ac:dyDescent="0.3">
      <c r="E41" s="64"/>
      <c r="F41" s="64"/>
    </row>
  </sheetData>
  <mergeCells count="7">
    <mergeCell ref="A1:D1"/>
    <mergeCell ref="A24:J25"/>
    <mergeCell ref="G1:K1"/>
    <mergeCell ref="M1:O1"/>
    <mergeCell ref="A14:D14"/>
    <mergeCell ref="G14:K14"/>
    <mergeCell ref="M14:O1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1"/>
  <sheetViews>
    <sheetView tabSelected="1" topLeftCell="A72" zoomScale="85" zoomScaleNormal="85" workbookViewId="0">
      <selection activeCell="C92" sqref="C92"/>
    </sheetView>
  </sheetViews>
  <sheetFormatPr defaultRowHeight="14.4" x14ac:dyDescent="0.3"/>
  <cols>
    <col min="2" max="2" width="14.5546875" customWidth="1"/>
    <col min="3" max="3" width="11.88671875" bestFit="1" customWidth="1"/>
    <col min="4" max="4" width="9.21875" bestFit="1" customWidth="1"/>
    <col min="5" max="5" width="32.44140625" bestFit="1" customWidth="1"/>
    <col min="6" max="6" width="11.88671875" bestFit="1" customWidth="1"/>
    <col min="7" max="7" width="12.5546875" bestFit="1" customWidth="1"/>
    <col min="8" max="8" width="12.6640625" customWidth="1"/>
    <col min="9" max="9" width="11.88671875" bestFit="1" customWidth="1"/>
    <col min="13" max="13" width="11.6640625" bestFit="1" customWidth="1"/>
    <col min="14" max="14" width="12.88671875" customWidth="1"/>
    <col min="15" max="15" width="13" customWidth="1"/>
    <col min="16" max="16" width="12.6640625" customWidth="1"/>
    <col min="17" max="17" width="12.88671875" customWidth="1"/>
    <col min="18" max="18" width="13.5546875" style="25" customWidth="1"/>
  </cols>
  <sheetData>
    <row r="1" spans="1:18" ht="19.8" thickBot="1" x14ac:dyDescent="0.35">
      <c r="A1" s="170" t="s">
        <v>0</v>
      </c>
      <c r="B1" s="171"/>
      <c r="C1" s="171"/>
      <c r="D1" s="171"/>
      <c r="E1" s="1"/>
      <c r="F1" s="2"/>
      <c r="G1" s="2"/>
      <c r="H1" s="2"/>
      <c r="I1" s="3"/>
      <c r="J1" s="2"/>
      <c r="K1" s="4"/>
      <c r="L1" s="8"/>
      <c r="M1" s="174">
        <v>45657</v>
      </c>
      <c r="N1" s="174"/>
      <c r="O1" s="174"/>
      <c r="P1" s="5" t="s">
        <v>182</v>
      </c>
      <c r="Q1" s="6"/>
    </row>
    <row r="2" spans="1:18" ht="48.6" thickBot="1" x14ac:dyDescent="0.35">
      <c r="A2" s="9" t="s">
        <v>1</v>
      </c>
      <c r="B2" s="10" t="s">
        <v>2</v>
      </c>
      <c r="C2" s="33" t="s">
        <v>3</v>
      </c>
      <c r="D2" s="11" t="s">
        <v>4</v>
      </c>
      <c r="E2" s="11" t="s">
        <v>5</v>
      </c>
      <c r="F2" s="12" t="s">
        <v>6</v>
      </c>
      <c r="G2" s="12" t="s">
        <v>15</v>
      </c>
      <c r="H2" s="12" t="s">
        <v>16</v>
      </c>
      <c r="I2" s="13" t="s">
        <v>8</v>
      </c>
      <c r="J2" s="12" t="s">
        <v>9</v>
      </c>
      <c r="K2" s="14" t="s">
        <v>10</v>
      </c>
      <c r="L2" s="18" t="s">
        <v>14</v>
      </c>
      <c r="M2" s="19" t="s">
        <v>15</v>
      </c>
      <c r="N2" s="12" t="s">
        <v>16</v>
      </c>
      <c r="O2" s="12" t="s">
        <v>17</v>
      </c>
      <c r="P2" s="15" t="s">
        <v>11</v>
      </c>
      <c r="Q2" s="16" t="s">
        <v>12</v>
      </c>
      <c r="R2" s="25" t="s">
        <v>13</v>
      </c>
    </row>
    <row r="3" spans="1:18" ht="69" thickBot="1" x14ac:dyDescent="0.35">
      <c r="A3" s="163">
        <v>255</v>
      </c>
      <c r="B3" s="159" t="s">
        <v>79</v>
      </c>
      <c r="C3" s="165">
        <v>267050</v>
      </c>
      <c r="D3" s="160">
        <v>43706</v>
      </c>
      <c r="E3" s="160" t="s">
        <v>80</v>
      </c>
      <c r="F3" s="161">
        <v>267050</v>
      </c>
      <c r="G3" s="124">
        <v>2223555.3993799998</v>
      </c>
      <c r="H3" s="124">
        <v>1041866.8943780933</v>
      </c>
      <c r="I3" s="124">
        <f>G3-H3</f>
        <v>1181688.5050019065</v>
      </c>
      <c r="J3" s="162" t="s">
        <v>20</v>
      </c>
      <c r="K3" s="123">
        <v>10</v>
      </c>
      <c r="L3" s="28">
        <v>1</v>
      </c>
      <c r="M3" s="24">
        <f t="shared" ref="M3:M66" si="0">G3*L3</f>
        <v>2223555.3993799998</v>
      </c>
      <c r="N3" s="24">
        <f t="shared" ref="N3:N48" si="1">H3*L3</f>
        <v>1041866.8943780933</v>
      </c>
      <c r="O3" s="24">
        <f>M3-N3</f>
        <v>1181688.5050019065</v>
      </c>
      <c r="P3" s="25">
        <f>K3*O3/100</f>
        <v>118168.85050019065</v>
      </c>
      <c r="Q3" s="25">
        <f t="shared" ref="Q3" si="2">P3+N3</f>
        <v>1160035.7448782839</v>
      </c>
      <c r="R3" s="25">
        <f t="shared" ref="R3" si="3">M3-Q3</f>
        <v>1063519.6545017159</v>
      </c>
    </row>
    <row r="4" spans="1:18" ht="15" thickBot="1" x14ac:dyDescent="0.35">
      <c r="A4" s="163">
        <v>255</v>
      </c>
      <c r="B4" s="159" t="s">
        <v>81</v>
      </c>
      <c r="C4" s="165">
        <v>300</v>
      </c>
      <c r="D4" s="160">
        <v>43706</v>
      </c>
      <c r="E4" s="160" t="s">
        <v>80</v>
      </c>
      <c r="F4" s="161">
        <v>300</v>
      </c>
      <c r="G4" s="124">
        <v>2497.9090799999999</v>
      </c>
      <c r="H4" s="124">
        <v>1170.4177806157199</v>
      </c>
      <c r="I4" s="124">
        <f t="shared" ref="I4:I48" si="4">G4-H4</f>
        <v>1327.49129938428</v>
      </c>
      <c r="J4" s="162" t="s">
        <v>20</v>
      </c>
      <c r="K4" s="123">
        <v>10</v>
      </c>
      <c r="L4" s="28">
        <v>1</v>
      </c>
      <c r="M4" s="24">
        <f t="shared" si="0"/>
        <v>2497.9090799999999</v>
      </c>
      <c r="N4" s="24">
        <f t="shared" si="1"/>
        <v>1170.4177806157199</v>
      </c>
      <c r="O4" s="24">
        <f t="shared" ref="O4:O48" si="5">M4-N4</f>
        <v>1327.49129938428</v>
      </c>
      <c r="P4" s="25">
        <f t="shared" ref="P4:P67" si="6">K4*O4/100</f>
        <v>132.74912993842798</v>
      </c>
      <c r="Q4" s="25">
        <f t="shared" ref="Q4:Q48" si="7">P4+N4</f>
        <v>1303.166910554148</v>
      </c>
      <c r="R4" s="25">
        <f t="shared" ref="R4:R48" si="8">M4-Q4</f>
        <v>1194.7421694458519</v>
      </c>
    </row>
    <row r="5" spans="1:18" ht="15" thickBot="1" x14ac:dyDescent="0.35">
      <c r="A5" s="163">
        <v>255</v>
      </c>
      <c r="B5" s="159" t="s">
        <v>82</v>
      </c>
      <c r="C5" s="165">
        <v>1000</v>
      </c>
      <c r="D5" s="160">
        <v>43769</v>
      </c>
      <c r="E5" s="160" t="s">
        <v>83</v>
      </c>
      <c r="F5" s="161">
        <v>1000</v>
      </c>
      <c r="G5" s="124">
        <v>8301.4554549999993</v>
      </c>
      <c r="H5" s="124">
        <v>3889.7216665393448</v>
      </c>
      <c r="I5" s="124">
        <f t="shared" si="4"/>
        <v>4411.733788460655</v>
      </c>
      <c r="J5" s="162" t="s">
        <v>20</v>
      </c>
      <c r="K5" s="123">
        <v>10</v>
      </c>
      <c r="L5" s="28">
        <v>1</v>
      </c>
      <c r="M5" s="24">
        <f t="shared" si="0"/>
        <v>8301.4554549999993</v>
      </c>
      <c r="N5" s="24">
        <f t="shared" si="1"/>
        <v>3889.7216665393448</v>
      </c>
      <c r="O5" s="24">
        <f t="shared" si="5"/>
        <v>4411.733788460655</v>
      </c>
      <c r="P5" s="25">
        <f t="shared" si="6"/>
        <v>441.17337884606548</v>
      </c>
      <c r="Q5" s="25">
        <f t="shared" si="7"/>
        <v>4330.8950453854104</v>
      </c>
      <c r="R5" s="25">
        <f t="shared" si="8"/>
        <v>3970.5604096145889</v>
      </c>
    </row>
    <row r="6" spans="1:18" ht="15" thickBot="1" x14ac:dyDescent="0.35">
      <c r="A6" s="163">
        <v>255</v>
      </c>
      <c r="B6" s="159" t="s">
        <v>84</v>
      </c>
      <c r="C6" s="165">
        <v>430</v>
      </c>
      <c r="D6" s="160">
        <v>43783</v>
      </c>
      <c r="E6" s="160" t="s">
        <v>85</v>
      </c>
      <c r="F6" s="161">
        <v>430</v>
      </c>
      <c r="G6" s="124">
        <v>3572.3172876750004</v>
      </c>
      <c r="H6" s="124">
        <v>1673.8414159957103</v>
      </c>
      <c r="I6" s="124">
        <f t="shared" si="4"/>
        <v>1898.4758716792901</v>
      </c>
      <c r="J6" s="162" t="s">
        <v>20</v>
      </c>
      <c r="K6" s="123">
        <v>10</v>
      </c>
      <c r="L6" s="28">
        <v>1</v>
      </c>
      <c r="M6" s="24">
        <f t="shared" si="0"/>
        <v>3572.3172876750004</v>
      </c>
      <c r="N6" s="24">
        <f t="shared" si="1"/>
        <v>1673.8414159957103</v>
      </c>
      <c r="O6" s="24">
        <f t="shared" si="5"/>
        <v>1898.4758716792901</v>
      </c>
      <c r="P6" s="25">
        <f t="shared" si="6"/>
        <v>189.84758716792902</v>
      </c>
      <c r="Q6" s="25">
        <f t="shared" si="7"/>
        <v>1863.6890031636394</v>
      </c>
      <c r="R6" s="25">
        <f t="shared" si="8"/>
        <v>1708.628284511361</v>
      </c>
    </row>
    <row r="7" spans="1:18" ht="23.4" thickBot="1" x14ac:dyDescent="0.35">
      <c r="A7" s="163">
        <v>255</v>
      </c>
      <c r="B7" s="159" t="s">
        <v>86</v>
      </c>
      <c r="C7" s="165">
        <v>1550</v>
      </c>
      <c r="D7" s="160">
        <v>43790</v>
      </c>
      <c r="E7" s="160" t="s">
        <v>83</v>
      </c>
      <c r="F7" s="161">
        <v>1550</v>
      </c>
      <c r="G7" s="124">
        <v>12876.957664875001</v>
      </c>
      <c r="H7" s="124">
        <v>6033.6144064961654</v>
      </c>
      <c r="I7" s="124">
        <f t="shared" si="4"/>
        <v>6843.3432583788353</v>
      </c>
      <c r="J7" s="162" t="s">
        <v>20</v>
      </c>
      <c r="K7" s="123">
        <v>10</v>
      </c>
      <c r="L7" s="28">
        <v>1</v>
      </c>
      <c r="M7" s="24">
        <f t="shared" si="0"/>
        <v>12876.957664875001</v>
      </c>
      <c r="N7" s="24">
        <f t="shared" si="1"/>
        <v>6033.6144064961654</v>
      </c>
      <c r="O7" s="24">
        <f t="shared" si="5"/>
        <v>6843.3432583788353</v>
      </c>
      <c r="P7" s="25">
        <f t="shared" si="6"/>
        <v>684.33432583788351</v>
      </c>
      <c r="Q7" s="25">
        <f t="shared" si="7"/>
        <v>6717.9487323340491</v>
      </c>
      <c r="R7" s="25">
        <f t="shared" si="8"/>
        <v>6159.0089325409517</v>
      </c>
    </row>
    <row r="8" spans="1:18" ht="15" thickBot="1" x14ac:dyDescent="0.35">
      <c r="A8" s="163">
        <v>255</v>
      </c>
      <c r="B8" s="159" t="s">
        <v>87</v>
      </c>
      <c r="C8" s="165">
        <v>450</v>
      </c>
      <c r="D8" s="160">
        <v>43797</v>
      </c>
      <c r="E8" s="160" t="s">
        <v>88</v>
      </c>
      <c r="F8" s="161">
        <v>450</v>
      </c>
      <c r="G8" s="124">
        <v>3738.4715801249999</v>
      </c>
      <c r="H8" s="124">
        <v>1751.6945051117898</v>
      </c>
      <c r="I8" s="124">
        <f t="shared" si="4"/>
        <v>1986.7770750132102</v>
      </c>
      <c r="J8" s="162" t="s">
        <v>20</v>
      </c>
      <c r="K8" s="123">
        <v>10</v>
      </c>
      <c r="L8" s="28">
        <v>1</v>
      </c>
      <c r="M8" s="24">
        <f t="shared" si="0"/>
        <v>3738.4715801249999</v>
      </c>
      <c r="N8" s="24">
        <f t="shared" si="1"/>
        <v>1751.6945051117898</v>
      </c>
      <c r="O8" s="24">
        <f t="shared" si="5"/>
        <v>1986.7770750132102</v>
      </c>
      <c r="P8" s="25">
        <f t="shared" si="6"/>
        <v>198.67770750132101</v>
      </c>
      <c r="Q8" s="25">
        <f t="shared" si="7"/>
        <v>1950.3722126131108</v>
      </c>
      <c r="R8" s="25">
        <f t="shared" si="8"/>
        <v>1788.0993675118891</v>
      </c>
    </row>
    <row r="9" spans="1:18" ht="23.4" thickBot="1" x14ac:dyDescent="0.35">
      <c r="A9" s="163">
        <v>255</v>
      </c>
      <c r="B9" s="159" t="s">
        <v>89</v>
      </c>
      <c r="C9" s="165">
        <v>3000</v>
      </c>
      <c r="D9" s="160">
        <v>43806</v>
      </c>
      <c r="E9" s="160" t="s">
        <v>85</v>
      </c>
      <c r="F9" s="161">
        <v>3000</v>
      </c>
      <c r="G9" s="124">
        <v>24752.449815</v>
      </c>
      <c r="H9" s="124">
        <v>11597.983132866584</v>
      </c>
      <c r="I9" s="124">
        <f t="shared" si="4"/>
        <v>13154.466682133416</v>
      </c>
      <c r="J9" s="162" t="s">
        <v>20</v>
      </c>
      <c r="K9" s="123">
        <v>10</v>
      </c>
      <c r="L9" s="28">
        <v>1</v>
      </c>
      <c r="M9" s="24">
        <f t="shared" si="0"/>
        <v>24752.449815</v>
      </c>
      <c r="N9" s="24">
        <f t="shared" si="1"/>
        <v>11597.983132866584</v>
      </c>
      <c r="O9" s="24">
        <f t="shared" si="5"/>
        <v>13154.466682133416</v>
      </c>
      <c r="P9" s="25">
        <f t="shared" si="6"/>
        <v>1315.4466682133416</v>
      </c>
      <c r="Q9" s="25">
        <f t="shared" si="7"/>
        <v>12913.429801079925</v>
      </c>
      <c r="R9" s="25">
        <f t="shared" si="8"/>
        <v>11839.020013920075</v>
      </c>
    </row>
    <row r="10" spans="1:18" ht="15" thickBot="1" x14ac:dyDescent="0.35">
      <c r="A10" s="163">
        <v>255</v>
      </c>
      <c r="B10" s="159" t="s">
        <v>90</v>
      </c>
      <c r="C10" s="165">
        <v>2600</v>
      </c>
      <c r="D10" s="160">
        <v>43861</v>
      </c>
      <c r="E10" s="160" t="s">
        <v>83</v>
      </c>
      <c r="F10" s="161">
        <v>2600</v>
      </c>
      <c r="G10" s="124">
        <v>21065.226935999999</v>
      </c>
      <c r="H10" s="124">
        <v>8626.4210825613591</v>
      </c>
      <c r="I10" s="124">
        <f t="shared" si="4"/>
        <v>12438.80585343864</v>
      </c>
      <c r="J10" s="162" t="s">
        <v>20</v>
      </c>
      <c r="K10" s="123">
        <v>10</v>
      </c>
      <c r="L10" s="28">
        <v>1</v>
      </c>
      <c r="M10" s="24">
        <f t="shared" si="0"/>
        <v>21065.226935999999</v>
      </c>
      <c r="N10" s="24">
        <f t="shared" si="1"/>
        <v>8626.4210825613591</v>
      </c>
      <c r="O10" s="24">
        <f t="shared" si="5"/>
        <v>12438.80585343864</v>
      </c>
      <c r="P10" s="25">
        <f t="shared" si="6"/>
        <v>1243.8805853438639</v>
      </c>
      <c r="Q10" s="25">
        <f t="shared" si="7"/>
        <v>9870.3016679052234</v>
      </c>
      <c r="R10" s="25">
        <f t="shared" si="8"/>
        <v>11194.925268094776</v>
      </c>
    </row>
    <row r="11" spans="1:18" ht="15" thickBot="1" x14ac:dyDescent="0.35">
      <c r="A11" s="163">
        <v>255</v>
      </c>
      <c r="B11" s="159" t="s">
        <v>37</v>
      </c>
      <c r="C11" s="165">
        <v>12000</v>
      </c>
      <c r="D11" s="160">
        <v>43886</v>
      </c>
      <c r="E11" s="160" t="s">
        <v>83</v>
      </c>
      <c r="F11" s="161">
        <v>12000</v>
      </c>
      <c r="G11" s="124">
        <v>96759.583559999999</v>
      </c>
      <c r="H11" s="124">
        <v>39624.017063655599</v>
      </c>
      <c r="I11" s="124">
        <f t="shared" si="4"/>
        <v>57135.5664963444</v>
      </c>
      <c r="J11" s="162" t="s">
        <v>20</v>
      </c>
      <c r="K11" s="123">
        <v>10</v>
      </c>
      <c r="L11" s="28">
        <v>1</v>
      </c>
      <c r="M11" s="24">
        <f t="shared" si="0"/>
        <v>96759.583559999999</v>
      </c>
      <c r="N11" s="24">
        <f t="shared" si="1"/>
        <v>39624.017063655599</v>
      </c>
      <c r="O11" s="24">
        <f t="shared" si="5"/>
        <v>57135.5664963444</v>
      </c>
      <c r="P11" s="25">
        <f t="shared" si="6"/>
        <v>5713.55664963444</v>
      </c>
      <c r="Q11" s="25">
        <f t="shared" si="7"/>
        <v>45337.573713290039</v>
      </c>
      <c r="R11" s="25">
        <f t="shared" si="8"/>
        <v>51422.00984670996</v>
      </c>
    </row>
    <row r="12" spans="1:18" ht="15" thickBot="1" x14ac:dyDescent="0.35">
      <c r="A12" s="163">
        <v>255</v>
      </c>
      <c r="B12" s="159" t="s">
        <v>90</v>
      </c>
      <c r="C12" s="165">
        <v>2542.38</v>
      </c>
      <c r="D12" s="160">
        <v>43886</v>
      </c>
      <c r="E12" s="160" t="s">
        <v>83</v>
      </c>
      <c r="F12" s="161">
        <v>2542.38</v>
      </c>
      <c r="G12" s="124">
        <v>20499.969170939403</v>
      </c>
      <c r="H12" s="124">
        <v>8394.9423751913928</v>
      </c>
      <c r="I12" s="124">
        <f t="shared" si="4"/>
        <v>12105.02679574801</v>
      </c>
      <c r="J12" s="162" t="s">
        <v>20</v>
      </c>
      <c r="K12" s="123">
        <v>10</v>
      </c>
      <c r="L12" s="28">
        <v>1</v>
      </c>
      <c r="M12" s="24">
        <f t="shared" si="0"/>
        <v>20499.969170939403</v>
      </c>
      <c r="N12" s="24">
        <f t="shared" si="1"/>
        <v>8394.9423751913928</v>
      </c>
      <c r="O12" s="24">
        <f t="shared" si="5"/>
        <v>12105.02679574801</v>
      </c>
      <c r="P12" s="25">
        <f t="shared" si="6"/>
        <v>1210.502679574801</v>
      </c>
      <c r="Q12" s="25">
        <f t="shared" si="7"/>
        <v>9605.4450547661945</v>
      </c>
      <c r="R12" s="25">
        <f t="shared" si="8"/>
        <v>10894.524116173208</v>
      </c>
    </row>
    <row r="13" spans="1:18" ht="23.4" thickBot="1" x14ac:dyDescent="0.35">
      <c r="A13" s="163">
        <v>255</v>
      </c>
      <c r="B13" s="159" t="s">
        <v>91</v>
      </c>
      <c r="C13" s="165">
        <v>5000</v>
      </c>
      <c r="D13" s="160">
        <v>43972</v>
      </c>
      <c r="E13" s="160" t="s">
        <v>92</v>
      </c>
      <c r="F13" s="161">
        <v>5000</v>
      </c>
      <c r="G13" s="124">
        <v>38862.811137500001</v>
      </c>
      <c r="H13" s="124">
        <v>18209.519923775861</v>
      </c>
      <c r="I13" s="124">
        <f t="shared" si="4"/>
        <v>20653.29121372414</v>
      </c>
      <c r="J13" s="162" t="s">
        <v>20</v>
      </c>
      <c r="K13" s="123">
        <v>10</v>
      </c>
      <c r="L13" s="28">
        <v>1</v>
      </c>
      <c r="M13" s="24">
        <f t="shared" si="0"/>
        <v>38862.811137500001</v>
      </c>
      <c r="N13" s="24">
        <f t="shared" si="1"/>
        <v>18209.519923775861</v>
      </c>
      <c r="O13" s="24">
        <f t="shared" si="5"/>
        <v>20653.29121372414</v>
      </c>
      <c r="P13" s="25">
        <f t="shared" si="6"/>
        <v>2065.3291213724137</v>
      </c>
      <c r="Q13" s="25">
        <f t="shared" si="7"/>
        <v>20274.849045148276</v>
      </c>
      <c r="R13" s="25">
        <f t="shared" si="8"/>
        <v>18587.962092351725</v>
      </c>
    </row>
    <row r="14" spans="1:18" ht="15" thickBot="1" x14ac:dyDescent="0.35">
      <c r="A14" s="163">
        <v>255</v>
      </c>
      <c r="B14" s="159" t="s">
        <v>81</v>
      </c>
      <c r="C14" s="165">
        <v>1527.78</v>
      </c>
      <c r="D14" s="160">
        <v>43986</v>
      </c>
      <c r="E14" s="160" t="s">
        <v>93</v>
      </c>
      <c r="F14" s="161">
        <v>1527.78</v>
      </c>
      <c r="G14" s="124">
        <v>11792.80532224365</v>
      </c>
      <c r="H14" s="124">
        <v>4829.2818362734315</v>
      </c>
      <c r="I14" s="124">
        <f t="shared" si="4"/>
        <v>6963.5234859702186</v>
      </c>
      <c r="J14" s="162" t="s">
        <v>20</v>
      </c>
      <c r="K14" s="123">
        <v>10</v>
      </c>
      <c r="L14" s="28">
        <v>1</v>
      </c>
      <c r="M14" s="24">
        <f t="shared" si="0"/>
        <v>11792.80532224365</v>
      </c>
      <c r="N14" s="24">
        <f t="shared" si="1"/>
        <v>4829.2818362734315</v>
      </c>
      <c r="O14" s="24">
        <f t="shared" si="5"/>
        <v>6963.5234859702186</v>
      </c>
      <c r="P14" s="25">
        <f t="shared" si="6"/>
        <v>696.35234859702189</v>
      </c>
      <c r="Q14" s="25">
        <f t="shared" si="7"/>
        <v>5525.6341848704533</v>
      </c>
      <c r="R14" s="25">
        <f t="shared" si="8"/>
        <v>6267.1711373731969</v>
      </c>
    </row>
    <row r="15" spans="1:18" ht="15" thickBot="1" x14ac:dyDescent="0.35">
      <c r="A15" s="163">
        <v>255</v>
      </c>
      <c r="B15" s="159" t="s">
        <v>94</v>
      </c>
      <c r="C15" s="165">
        <v>2754.24</v>
      </c>
      <c r="D15" s="160">
        <v>44006</v>
      </c>
      <c r="E15" s="160" t="s">
        <v>95</v>
      </c>
      <c r="F15" s="161">
        <v>2754.24</v>
      </c>
      <c r="G15" s="124">
        <v>21259.7469077592</v>
      </c>
      <c r="H15" s="124">
        <v>8706.0586986736016</v>
      </c>
      <c r="I15" s="124">
        <f t="shared" si="4"/>
        <v>12553.688209085598</v>
      </c>
      <c r="J15" s="162" t="s">
        <v>20</v>
      </c>
      <c r="K15" s="123">
        <v>10</v>
      </c>
      <c r="L15" s="28">
        <v>1</v>
      </c>
      <c r="M15" s="24">
        <f t="shared" si="0"/>
        <v>21259.7469077592</v>
      </c>
      <c r="N15" s="24">
        <f t="shared" si="1"/>
        <v>8706.0586986736016</v>
      </c>
      <c r="O15" s="24">
        <f t="shared" si="5"/>
        <v>12553.688209085598</v>
      </c>
      <c r="P15" s="25">
        <f t="shared" si="6"/>
        <v>1255.3688209085597</v>
      </c>
      <c r="Q15" s="25">
        <f t="shared" si="7"/>
        <v>9961.427519582161</v>
      </c>
      <c r="R15" s="25">
        <f t="shared" si="8"/>
        <v>11298.319388177038</v>
      </c>
    </row>
    <row r="16" spans="1:18" ht="15" thickBot="1" x14ac:dyDescent="0.35">
      <c r="A16" s="163">
        <v>255</v>
      </c>
      <c r="B16" s="159" t="s">
        <v>84</v>
      </c>
      <c r="C16" s="165">
        <v>1200</v>
      </c>
      <c r="D16" s="160">
        <v>44037</v>
      </c>
      <c r="E16" s="160" t="s">
        <v>85</v>
      </c>
      <c r="F16" s="161">
        <v>1200</v>
      </c>
      <c r="G16" s="124">
        <v>9169.0043459999997</v>
      </c>
      <c r="H16" s="124">
        <v>3754.7989697304606</v>
      </c>
      <c r="I16" s="124">
        <f t="shared" si="4"/>
        <v>5414.2053762695396</v>
      </c>
      <c r="J16" s="162" t="s">
        <v>20</v>
      </c>
      <c r="K16" s="123">
        <v>10</v>
      </c>
      <c r="L16" s="28">
        <v>1</v>
      </c>
      <c r="M16" s="24">
        <f t="shared" si="0"/>
        <v>9169.0043459999997</v>
      </c>
      <c r="N16" s="24">
        <f t="shared" si="1"/>
        <v>3754.7989697304606</v>
      </c>
      <c r="O16" s="24">
        <f t="shared" si="5"/>
        <v>5414.2053762695396</v>
      </c>
      <c r="P16" s="25">
        <f t="shared" si="6"/>
        <v>541.420537626954</v>
      </c>
      <c r="Q16" s="25">
        <f t="shared" si="7"/>
        <v>4296.2195073574148</v>
      </c>
      <c r="R16" s="25">
        <f t="shared" si="8"/>
        <v>4872.7848386425849</v>
      </c>
    </row>
    <row r="17" spans="1:18" ht="15" thickBot="1" x14ac:dyDescent="0.35">
      <c r="A17" s="139">
        <v>255</v>
      </c>
      <c r="B17" s="159" t="s">
        <v>90</v>
      </c>
      <c r="C17" s="165">
        <v>2658.75</v>
      </c>
      <c r="D17" s="160">
        <v>44043</v>
      </c>
      <c r="E17" s="160" t="s">
        <v>96</v>
      </c>
      <c r="F17" s="161">
        <v>2658.75</v>
      </c>
      <c r="G17" s="124">
        <v>20315.075254106254</v>
      </c>
      <c r="H17" s="124">
        <v>8319.2515330746828</v>
      </c>
      <c r="I17" s="124">
        <f t="shared" si="4"/>
        <v>11995.823721031571</v>
      </c>
      <c r="J17" s="162" t="s">
        <v>20</v>
      </c>
      <c r="K17" s="123">
        <v>10</v>
      </c>
      <c r="L17" s="28">
        <v>1</v>
      </c>
      <c r="M17" s="24">
        <f t="shared" si="0"/>
        <v>20315.075254106254</v>
      </c>
      <c r="N17" s="24">
        <f t="shared" si="1"/>
        <v>8319.2515330746828</v>
      </c>
      <c r="O17" s="24">
        <f t="shared" si="5"/>
        <v>11995.823721031571</v>
      </c>
      <c r="P17" s="25">
        <f t="shared" si="6"/>
        <v>1199.582372103157</v>
      </c>
      <c r="Q17" s="25">
        <f t="shared" si="7"/>
        <v>9518.8339051778403</v>
      </c>
      <c r="R17" s="25">
        <f t="shared" si="8"/>
        <v>10796.241348928414</v>
      </c>
    </row>
    <row r="18" spans="1:18" ht="23.4" thickBot="1" x14ac:dyDescent="0.35">
      <c r="A18" s="163">
        <v>255</v>
      </c>
      <c r="B18" s="159" t="s">
        <v>97</v>
      </c>
      <c r="C18" s="165">
        <v>4110</v>
      </c>
      <c r="D18" s="160">
        <v>44085</v>
      </c>
      <c r="E18" s="160" t="s">
        <v>98</v>
      </c>
      <c r="F18" s="161">
        <v>4110</v>
      </c>
      <c r="G18" s="124">
        <v>29891.917797000002</v>
      </c>
      <c r="H18" s="124">
        <v>12241.03925704947</v>
      </c>
      <c r="I18" s="124">
        <f t="shared" si="4"/>
        <v>17650.878539950532</v>
      </c>
      <c r="J18" s="162" t="s">
        <v>20</v>
      </c>
      <c r="K18" s="123">
        <v>10</v>
      </c>
      <c r="L18" s="28">
        <v>1</v>
      </c>
      <c r="M18" s="24">
        <f t="shared" si="0"/>
        <v>29891.917797000002</v>
      </c>
      <c r="N18" s="24">
        <f t="shared" si="1"/>
        <v>12241.03925704947</v>
      </c>
      <c r="O18" s="24">
        <f t="shared" si="5"/>
        <v>17650.878539950532</v>
      </c>
      <c r="P18" s="25">
        <f t="shared" si="6"/>
        <v>1765.0878539950531</v>
      </c>
      <c r="Q18" s="25">
        <f t="shared" si="7"/>
        <v>14006.127111044523</v>
      </c>
      <c r="R18" s="25">
        <f t="shared" si="8"/>
        <v>15885.790685955479</v>
      </c>
    </row>
    <row r="19" spans="1:18" ht="15" thickBot="1" x14ac:dyDescent="0.35">
      <c r="A19" s="139">
        <v>255</v>
      </c>
      <c r="B19" s="159" t="s">
        <v>81</v>
      </c>
      <c r="C19" s="165">
        <v>1851.85</v>
      </c>
      <c r="D19" s="160">
        <v>44152</v>
      </c>
      <c r="E19" s="160" t="s">
        <v>93</v>
      </c>
      <c r="F19" s="161">
        <v>1851.85</v>
      </c>
      <c r="G19" s="124">
        <v>12496.877868850373</v>
      </c>
      <c r="H19" s="124">
        <v>5117.6185939392926</v>
      </c>
      <c r="I19" s="124">
        <f t="shared" si="4"/>
        <v>7379.2592749110809</v>
      </c>
      <c r="J19" s="162" t="s">
        <v>20</v>
      </c>
      <c r="K19" s="123">
        <v>10</v>
      </c>
      <c r="L19" s="28">
        <v>1</v>
      </c>
      <c r="M19" s="24">
        <f t="shared" si="0"/>
        <v>12496.877868850373</v>
      </c>
      <c r="N19" s="24">
        <f t="shared" si="1"/>
        <v>5117.6185939392926</v>
      </c>
      <c r="O19" s="24">
        <f t="shared" si="5"/>
        <v>7379.2592749110809</v>
      </c>
      <c r="P19" s="25">
        <f t="shared" si="6"/>
        <v>737.92592749110804</v>
      </c>
      <c r="Q19" s="25">
        <f t="shared" si="7"/>
        <v>5855.5445214304009</v>
      </c>
      <c r="R19" s="25">
        <f t="shared" si="8"/>
        <v>6641.3333474199726</v>
      </c>
    </row>
    <row r="20" spans="1:18" ht="15" thickBot="1" x14ac:dyDescent="0.35">
      <c r="A20" s="163">
        <v>255</v>
      </c>
      <c r="B20" s="159" t="s">
        <v>81</v>
      </c>
      <c r="C20" s="165">
        <v>1851.85</v>
      </c>
      <c r="D20" s="160">
        <v>44152</v>
      </c>
      <c r="E20" s="160" t="s">
        <v>93</v>
      </c>
      <c r="F20" s="161">
        <v>1851.85</v>
      </c>
      <c r="G20" s="124">
        <v>12496.877868850373</v>
      </c>
      <c r="H20" s="124">
        <v>5117.6185939392926</v>
      </c>
      <c r="I20" s="124">
        <f t="shared" si="4"/>
        <v>7379.2592749110809</v>
      </c>
      <c r="J20" s="162" t="s">
        <v>20</v>
      </c>
      <c r="K20" s="123">
        <v>10</v>
      </c>
      <c r="L20" s="28">
        <v>1</v>
      </c>
      <c r="M20" s="24">
        <f t="shared" si="0"/>
        <v>12496.877868850373</v>
      </c>
      <c r="N20" s="24">
        <f t="shared" si="1"/>
        <v>5117.6185939392926</v>
      </c>
      <c r="O20" s="24">
        <f t="shared" si="5"/>
        <v>7379.2592749110809</v>
      </c>
      <c r="P20" s="25">
        <f t="shared" si="6"/>
        <v>737.92592749110804</v>
      </c>
      <c r="Q20" s="25">
        <f t="shared" si="7"/>
        <v>5855.5445214304009</v>
      </c>
      <c r="R20" s="25">
        <f t="shared" si="8"/>
        <v>6641.3333474199726</v>
      </c>
    </row>
    <row r="21" spans="1:18" ht="15" thickBot="1" x14ac:dyDescent="0.35">
      <c r="A21" s="139">
        <v>255</v>
      </c>
      <c r="B21" s="159" t="s">
        <v>81</v>
      </c>
      <c r="C21" s="165">
        <v>1851.85</v>
      </c>
      <c r="D21" s="160">
        <v>44152</v>
      </c>
      <c r="E21" s="160" t="s">
        <v>93</v>
      </c>
      <c r="F21" s="161">
        <v>1851.85</v>
      </c>
      <c r="G21" s="124">
        <v>12496.877868850373</v>
      </c>
      <c r="H21" s="124">
        <v>5117.6185939392926</v>
      </c>
      <c r="I21" s="124">
        <f t="shared" si="4"/>
        <v>7379.2592749110809</v>
      </c>
      <c r="J21" s="162" t="s">
        <v>20</v>
      </c>
      <c r="K21" s="123">
        <v>10</v>
      </c>
      <c r="L21" s="28">
        <v>1</v>
      </c>
      <c r="M21" s="24">
        <f t="shared" si="0"/>
        <v>12496.877868850373</v>
      </c>
      <c r="N21" s="24">
        <f t="shared" si="1"/>
        <v>5117.6185939392926</v>
      </c>
      <c r="O21" s="24">
        <f t="shared" si="5"/>
        <v>7379.2592749110809</v>
      </c>
      <c r="P21" s="25">
        <f t="shared" si="6"/>
        <v>737.92592749110804</v>
      </c>
      <c r="Q21" s="25">
        <f t="shared" si="7"/>
        <v>5855.5445214304009</v>
      </c>
      <c r="R21" s="25">
        <f t="shared" si="8"/>
        <v>6641.3333474199726</v>
      </c>
    </row>
    <row r="22" spans="1:18" ht="23.4" thickBot="1" x14ac:dyDescent="0.35">
      <c r="A22" s="139">
        <v>255</v>
      </c>
      <c r="B22" s="159" t="s">
        <v>99</v>
      </c>
      <c r="C22" s="165">
        <v>6501</v>
      </c>
      <c r="D22" s="160">
        <v>44307</v>
      </c>
      <c r="E22" s="160" t="s">
        <v>83</v>
      </c>
      <c r="F22" s="161">
        <v>6501</v>
      </c>
      <c r="G22" s="124">
        <v>37959.882077287497</v>
      </c>
      <c r="H22" s="124">
        <v>13054.403446379172</v>
      </c>
      <c r="I22" s="124">
        <f t="shared" si="4"/>
        <v>24905.478630908325</v>
      </c>
      <c r="J22" s="162" t="s">
        <v>20</v>
      </c>
      <c r="K22" s="123">
        <v>10</v>
      </c>
      <c r="L22" s="28">
        <v>1</v>
      </c>
      <c r="M22" s="24">
        <f t="shared" si="0"/>
        <v>37959.882077287497</v>
      </c>
      <c r="N22" s="24">
        <f t="shared" si="1"/>
        <v>13054.403446379172</v>
      </c>
      <c r="O22" s="24">
        <f t="shared" si="5"/>
        <v>24905.478630908325</v>
      </c>
      <c r="P22" s="25">
        <f t="shared" si="6"/>
        <v>2490.5478630908324</v>
      </c>
      <c r="Q22" s="25">
        <f t="shared" si="7"/>
        <v>15544.951309470005</v>
      </c>
      <c r="R22" s="25">
        <f t="shared" si="8"/>
        <v>22414.930767817492</v>
      </c>
    </row>
    <row r="23" spans="1:18" ht="23.4" thickBot="1" x14ac:dyDescent="0.35">
      <c r="A23" s="163">
        <v>255</v>
      </c>
      <c r="B23" s="159" t="s">
        <v>100</v>
      </c>
      <c r="C23" s="165">
        <v>9000</v>
      </c>
      <c r="D23" s="160">
        <v>44365</v>
      </c>
      <c r="E23" s="160" t="s">
        <v>101</v>
      </c>
      <c r="F23" s="161">
        <v>9000</v>
      </c>
      <c r="G23" s="124">
        <v>48618.308475000005</v>
      </c>
      <c r="H23" s="124">
        <v>16719.836284552501</v>
      </c>
      <c r="I23" s="124">
        <f t="shared" si="4"/>
        <v>31898.472190447505</v>
      </c>
      <c r="J23" s="162" t="s">
        <v>20</v>
      </c>
      <c r="K23" s="123">
        <v>10</v>
      </c>
      <c r="L23" s="28">
        <v>1</v>
      </c>
      <c r="M23" s="24">
        <f t="shared" si="0"/>
        <v>48618.308475000005</v>
      </c>
      <c r="N23" s="24">
        <f t="shared" si="1"/>
        <v>16719.836284552501</v>
      </c>
      <c r="O23" s="24">
        <f t="shared" si="5"/>
        <v>31898.472190447505</v>
      </c>
      <c r="P23" s="25">
        <f t="shared" si="6"/>
        <v>3189.8472190447505</v>
      </c>
      <c r="Q23" s="25">
        <f t="shared" si="7"/>
        <v>19909.683503597251</v>
      </c>
      <c r="R23" s="25">
        <f t="shared" si="8"/>
        <v>28708.624971402754</v>
      </c>
    </row>
    <row r="24" spans="1:18" ht="15" thickBot="1" x14ac:dyDescent="0.35">
      <c r="A24" s="163">
        <v>255</v>
      </c>
      <c r="B24" s="159" t="s">
        <v>39</v>
      </c>
      <c r="C24" s="165">
        <v>1964.4</v>
      </c>
      <c r="D24" s="160">
        <v>44426</v>
      </c>
      <c r="E24" s="160" t="s">
        <v>102</v>
      </c>
      <c r="F24" s="161">
        <v>1964.4</v>
      </c>
      <c r="G24" s="124">
        <v>10077.898778414999</v>
      </c>
      <c r="H24" s="124">
        <v>3465.7893898969182</v>
      </c>
      <c r="I24" s="124">
        <f t="shared" si="4"/>
        <v>6612.1093885180817</v>
      </c>
      <c r="J24" s="162" t="s">
        <v>20</v>
      </c>
      <c r="K24" s="123">
        <v>10</v>
      </c>
      <c r="L24" s="28">
        <v>1</v>
      </c>
      <c r="M24" s="24">
        <f t="shared" si="0"/>
        <v>10077.898778414999</v>
      </c>
      <c r="N24" s="24">
        <f t="shared" si="1"/>
        <v>3465.7893898969182</v>
      </c>
      <c r="O24" s="24">
        <f t="shared" si="5"/>
        <v>6612.1093885180817</v>
      </c>
      <c r="P24" s="25">
        <f t="shared" si="6"/>
        <v>661.21093885180812</v>
      </c>
      <c r="Q24" s="25">
        <f t="shared" si="7"/>
        <v>4127.0003287487261</v>
      </c>
      <c r="R24" s="25">
        <f t="shared" si="8"/>
        <v>5950.8984496662733</v>
      </c>
    </row>
    <row r="25" spans="1:18" ht="15" thickBot="1" x14ac:dyDescent="0.35">
      <c r="A25" s="139">
        <v>255</v>
      </c>
      <c r="B25" s="159" t="s">
        <v>103</v>
      </c>
      <c r="C25" s="165">
        <v>2314.8200000000002</v>
      </c>
      <c r="D25" s="160">
        <v>44483</v>
      </c>
      <c r="E25" s="160" t="s">
        <v>38</v>
      </c>
      <c r="F25" s="161">
        <v>2314.8200000000002</v>
      </c>
      <c r="G25" s="124">
        <v>11112.230938795252</v>
      </c>
      <c r="H25" s="124">
        <v>6560.661146264717</v>
      </c>
      <c r="I25" s="124">
        <f t="shared" si="4"/>
        <v>4551.5697925305349</v>
      </c>
      <c r="J25" s="162" t="s">
        <v>20</v>
      </c>
      <c r="K25" s="123">
        <v>20</v>
      </c>
      <c r="L25" s="28">
        <v>1</v>
      </c>
      <c r="M25" s="24">
        <f t="shared" si="0"/>
        <v>11112.230938795252</v>
      </c>
      <c r="N25" s="24">
        <f t="shared" si="1"/>
        <v>6560.661146264717</v>
      </c>
      <c r="O25" s="24">
        <f t="shared" si="5"/>
        <v>4551.5697925305349</v>
      </c>
      <c r="P25" s="25">
        <f t="shared" si="6"/>
        <v>910.31395850610704</v>
      </c>
      <c r="Q25" s="25">
        <f t="shared" si="7"/>
        <v>7470.9751047708241</v>
      </c>
      <c r="R25" s="25">
        <f t="shared" si="8"/>
        <v>3641.2558340244277</v>
      </c>
    </row>
    <row r="26" spans="1:18" ht="15" thickBot="1" x14ac:dyDescent="0.35">
      <c r="A26" s="163">
        <v>255</v>
      </c>
      <c r="B26" s="159" t="s">
        <v>104</v>
      </c>
      <c r="C26" s="165">
        <v>1800</v>
      </c>
      <c r="D26" s="160">
        <v>44500</v>
      </c>
      <c r="E26" s="160" t="s">
        <v>105</v>
      </c>
      <c r="F26" s="161">
        <v>1800</v>
      </c>
      <c r="G26" s="124">
        <v>8640.8514224999999</v>
      </c>
      <c r="H26" s="124">
        <v>5101.5586798439999</v>
      </c>
      <c r="I26" s="124">
        <f t="shared" si="4"/>
        <v>3539.292742656</v>
      </c>
      <c r="J26" s="162" t="s">
        <v>20</v>
      </c>
      <c r="K26" s="123">
        <v>20</v>
      </c>
      <c r="L26" s="28">
        <v>1</v>
      </c>
      <c r="M26" s="24">
        <f t="shared" si="0"/>
        <v>8640.8514224999999</v>
      </c>
      <c r="N26" s="24">
        <f t="shared" si="1"/>
        <v>5101.5586798439999</v>
      </c>
      <c r="O26" s="24">
        <f t="shared" si="5"/>
        <v>3539.292742656</v>
      </c>
      <c r="P26" s="25">
        <f t="shared" si="6"/>
        <v>707.85854853119997</v>
      </c>
      <c r="Q26" s="25">
        <f t="shared" si="7"/>
        <v>5809.4172283751996</v>
      </c>
      <c r="R26" s="25">
        <f t="shared" si="8"/>
        <v>2831.4341941248003</v>
      </c>
    </row>
    <row r="27" spans="1:18" ht="15" thickBot="1" x14ac:dyDescent="0.35">
      <c r="A27" s="139">
        <v>255</v>
      </c>
      <c r="B27" s="159" t="s">
        <v>106</v>
      </c>
      <c r="C27" s="165">
        <v>7000</v>
      </c>
      <c r="D27" s="160">
        <v>44523</v>
      </c>
      <c r="E27" s="160" t="s">
        <v>107</v>
      </c>
      <c r="F27" s="161">
        <v>7000</v>
      </c>
      <c r="G27" s="124">
        <v>30550.803779999998</v>
      </c>
      <c r="H27" s="124">
        <v>30550.803779999998</v>
      </c>
      <c r="I27" s="124">
        <f t="shared" si="4"/>
        <v>0</v>
      </c>
      <c r="J27" s="162" t="s">
        <v>20</v>
      </c>
      <c r="K27" s="123">
        <v>50</v>
      </c>
      <c r="L27" s="28">
        <v>1</v>
      </c>
      <c r="M27" s="24">
        <f t="shared" si="0"/>
        <v>30550.803779999998</v>
      </c>
      <c r="N27" s="24">
        <f t="shared" si="1"/>
        <v>30550.803779999998</v>
      </c>
      <c r="O27" s="24">
        <f t="shared" si="5"/>
        <v>0</v>
      </c>
      <c r="P27" s="25">
        <f t="shared" si="6"/>
        <v>0</v>
      </c>
      <c r="Q27" s="25">
        <f t="shared" si="7"/>
        <v>30550.803779999998</v>
      </c>
      <c r="R27" s="25">
        <f t="shared" si="8"/>
        <v>0</v>
      </c>
    </row>
    <row r="28" spans="1:18" ht="15" thickBot="1" x14ac:dyDescent="0.35">
      <c r="A28" s="163">
        <v>255</v>
      </c>
      <c r="B28" s="159" t="s">
        <v>108</v>
      </c>
      <c r="C28" s="165">
        <v>2600</v>
      </c>
      <c r="D28" s="160">
        <v>44530</v>
      </c>
      <c r="E28" s="160" t="s">
        <v>107</v>
      </c>
      <c r="F28" s="161">
        <v>2600</v>
      </c>
      <c r="G28" s="124">
        <v>11347.441404000001</v>
      </c>
      <c r="H28" s="124">
        <v>11347.441404000001</v>
      </c>
      <c r="I28" s="124">
        <f t="shared" si="4"/>
        <v>0</v>
      </c>
      <c r="J28" s="162" t="s">
        <v>20</v>
      </c>
      <c r="K28" s="123">
        <v>50</v>
      </c>
      <c r="L28" s="28">
        <v>1</v>
      </c>
      <c r="M28" s="24">
        <f t="shared" si="0"/>
        <v>11347.441404000001</v>
      </c>
      <c r="N28" s="24">
        <f t="shared" si="1"/>
        <v>11347.441404000001</v>
      </c>
      <c r="O28" s="24">
        <f t="shared" si="5"/>
        <v>0</v>
      </c>
      <c r="P28" s="25">
        <f t="shared" si="6"/>
        <v>0</v>
      </c>
      <c r="Q28" s="25">
        <f t="shared" si="7"/>
        <v>11347.441404000001</v>
      </c>
      <c r="R28" s="25">
        <f t="shared" si="8"/>
        <v>0</v>
      </c>
    </row>
    <row r="29" spans="1:18" ht="15" thickBot="1" x14ac:dyDescent="0.35">
      <c r="A29" s="139">
        <v>255</v>
      </c>
      <c r="B29" s="159" t="s">
        <v>37</v>
      </c>
      <c r="C29" s="165">
        <v>6944.44</v>
      </c>
      <c r="D29" s="160">
        <v>44693</v>
      </c>
      <c r="E29" s="160" t="s">
        <v>38</v>
      </c>
      <c r="F29" s="161">
        <v>6944.44</v>
      </c>
      <c r="G29" s="124">
        <v>16807.132090650801</v>
      </c>
      <c r="H29" s="124">
        <v>8201.8804602375894</v>
      </c>
      <c r="I29" s="124">
        <f t="shared" si="4"/>
        <v>8605.2516304132114</v>
      </c>
      <c r="J29" s="162" t="s">
        <v>20</v>
      </c>
      <c r="K29" s="123">
        <v>20</v>
      </c>
      <c r="L29" s="28">
        <v>1</v>
      </c>
      <c r="M29" s="24">
        <f t="shared" si="0"/>
        <v>16807.132090650801</v>
      </c>
      <c r="N29" s="24">
        <f t="shared" si="1"/>
        <v>8201.8804602375894</v>
      </c>
      <c r="O29" s="24">
        <f t="shared" si="5"/>
        <v>8605.2516304132114</v>
      </c>
      <c r="P29" s="25">
        <f t="shared" si="6"/>
        <v>1721.0503260826424</v>
      </c>
      <c r="Q29" s="25">
        <f t="shared" si="7"/>
        <v>9922.9307863202321</v>
      </c>
      <c r="R29" s="25">
        <f t="shared" si="8"/>
        <v>6884.2013043305687</v>
      </c>
    </row>
    <row r="30" spans="1:18" ht="15" thickBot="1" x14ac:dyDescent="0.35">
      <c r="A30" s="163">
        <v>255</v>
      </c>
      <c r="B30" s="159" t="s">
        <v>37</v>
      </c>
      <c r="C30" s="165">
        <v>5555.56</v>
      </c>
      <c r="D30" s="160">
        <v>44693</v>
      </c>
      <c r="E30" s="160" t="s">
        <v>38</v>
      </c>
      <c r="F30" s="161">
        <v>5555.56</v>
      </c>
      <c r="G30" s="124">
        <v>13445.725034349201</v>
      </c>
      <c r="H30" s="124">
        <v>6561.51381676241</v>
      </c>
      <c r="I30" s="124">
        <f t="shared" si="4"/>
        <v>6884.2112175867915</v>
      </c>
      <c r="J30" s="162" t="s">
        <v>20</v>
      </c>
      <c r="K30" s="123">
        <v>20</v>
      </c>
      <c r="L30" s="28">
        <v>1</v>
      </c>
      <c r="M30" s="24">
        <f t="shared" si="0"/>
        <v>13445.725034349201</v>
      </c>
      <c r="N30" s="24">
        <f t="shared" si="1"/>
        <v>6561.51381676241</v>
      </c>
      <c r="O30" s="24">
        <f t="shared" si="5"/>
        <v>6884.2112175867915</v>
      </c>
      <c r="P30" s="25">
        <f t="shared" si="6"/>
        <v>1376.8422435173584</v>
      </c>
      <c r="Q30" s="25">
        <f t="shared" si="7"/>
        <v>7938.3560602797679</v>
      </c>
      <c r="R30" s="25">
        <f t="shared" si="8"/>
        <v>5507.3689740694335</v>
      </c>
    </row>
    <row r="31" spans="1:18" ht="15" thickBot="1" x14ac:dyDescent="0.35">
      <c r="A31" s="139">
        <v>255</v>
      </c>
      <c r="B31" s="159" t="s">
        <v>109</v>
      </c>
      <c r="C31" s="165">
        <v>2067</v>
      </c>
      <c r="D31" s="160">
        <v>44699</v>
      </c>
      <c r="E31" s="160" t="s">
        <v>98</v>
      </c>
      <c r="F31" s="161">
        <v>2067</v>
      </c>
      <c r="G31" s="124">
        <v>5002.6124541899999</v>
      </c>
      <c r="H31" s="124">
        <v>2441.2748776447202</v>
      </c>
      <c r="I31" s="124">
        <f t="shared" si="4"/>
        <v>2561.3375765452797</v>
      </c>
      <c r="J31" s="162" t="s">
        <v>20</v>
      </c>
      <c r="K31" s="123">
        <v>20</v>
      </c>
      <c r="L31" s="28">
        <v>1</v>
      </c>
      <c r="M31" s="24">
        <f t="shared" si="0"/>
        <v>5002.6124541899999</v>
      </c>
      <c r="N31" s="24">
        <f t="shared" si="1"/>
        <v>2441.2748776447202</v>
      </c>
      <c r="O31" s="24">
        <f t="shared" si="5"/>
        <v>2561.3375765452797</v>
      </c>
      <c r="P31" s="25">
        <f t="shared" si="6"/>
        <v>512.26751530905597</v>
      </c>
      <c r="Q31" s="25">
        <f t="shared" si="7"/>
        <v>2953.542392953776</v>
      </c>
      <c r="R31" s="25">
        <f t="shared" si="8"/>
        <v>2049.0700612362239</v>
      </c>
    </row>
    <row r="32" spans="1:18" ht="15" thickBot="1" x14ac:dyDescent="0.35">
      <c r="A32" s="163">
        <v>255</v>
      </c>
      <c r="B32" s="159" t="s">
        <v>110</v>
      </c>
      <c r="C32" s="165">
        <v>9700</v>
      </c>
      <c r="D32" s="160">
        <v>44706</v>
      </c>
      <c r="E32" s="160" t="s">
        <v>111</v>
      </c>
      <c r="F32" s="161">
        <v>9700</v>
      </c>
      <c r="G32" s="124">
        <v>23476.217129000001</v>
      </c>
      <c r="H32" s="124">
        <v>13572.188027703125</v>
      </c>
      <c r="I32" s="124">
        <f t="shared" si="4"/>
        <v>9904.0291012968755</v>
      </c>
      <c r="J32" s="162" t="s">
        <v>20</v>
      </c>
      <c r="K32" s="123">
        <v>25</v>
      </c>
      <c r="L32" s="28">
        <v>1</v>
      </c>
      <c r="M32" s="24">
        <f t="shared" si="0"/>
        <v>23476.217129000001</v>
      </c>
      <c r="N32" s="24">
        <f t="shared" si="1"/>
        <v>13572.188027703125</v>
      </c>
      <c r="O32" s="24">
        <f t="shared" si="5"/>
        <v>9904.0291012968755</v>
      </c>
      <c r="P32" s="25">
        <f t="shared" si="6"/>
        <v>2476.0072753242189</v>
      </c>
      <c r="Q32" s="25">
        <f t="shared" si="7"/>
        <v>16048.195303027343</v>
      </c>
      <c r="R32" s="25">
        <f t="shared" si="8"/>
        <v>7428.0218259726571</v>
      </c>
    </row>
    <row r="33" spans="1:18" ht="15" thickBot="1" x14ac:dyDescent="0.35">
      <c r="A33" s="139">
        <v>255</v>
      </c>
      <c r="B33" s="159" t="s">
        <v>112</v>
      </c>
      <c r="C33" s="165">
        <v>7055.1</v>
      </c>
      <c r="D33" s="160">
        <v>44708</v>
      </c>
      <c r="E33" s="160" t="s">
        <v>113</v>
      </c>
      <c r="F33" s="161">
        <v>7055.1</v>
      </c>
      <c r="G33" s="124">
        <v>17074.954584207</v>
      </c>
      <c r="H33" s="124">
        <v>4627.312692320098</v>
      </c>
      <c r="I33" s="124">
        <f t="shared" si="4"/>
        <v>12447.641891886902</v>
      </c>
      <c r="J33" s="162" t="s">
        <v>20</v>
      </c>
      <c r="K33" s="123">
        <v>10</v>
      </c>
      <c r="L33" s="28">
        <v>1</v>
      </c>
      <c r="M33" s="24">
        <f t="shared" si="0"/>
        <v>17074.954584207</v>
      </c>
      <c r="N33" s="24">
        <f t="shared" si="1"/>
        <v>4627.312692320098</v>
      </c>
      <c r="O33" s="24">
        <f t="shared" si="5"/>
        <v>12447.641891886902</v>
      </c>
      <c r="P33" s="25">
        <f t="shared" si="6"/>
        <v>1244.7641891886901</v>
      </c>
      <c r="Q33" s="25">
        <f t="shared" si="7"/>
        <v>5872.0768815087886</v>
      </c>
      <c r="R33" s="25">
        <f t="shared" si="8"/>
        <v>11202.877702698212</v>
      </c>
    </row>
    <row r="34" spans="1:18" ht="23.4" thickBot="1" x14ac:dyDescent="0.35">
      <c r="A34" s="163">
        <v>255</v>
      </c>
      <c r="B34" s="159" t="s">
        <v>114</v>
      </c>
      <c r="C34" s="165">
        <v>10566</v>
      </c>
      <c r="D34" s="160">
        <v>44749</v>
      </c>
      <c r="E34" s="166" t="s">
        <v>115</v>
      </c>
      <c r="F34" s="161">
        <v>10566</v>
      </c>
      <c r="G34" s="124">
        <v>22773.85026453</v>
      </c>
      <c r="H34" s="124">
        <v>13166.132184181404</v>
      </c>
      <c r="I34" s="124">
        <f t="shared" si="4"/>
        <v>9607.7180803485953</v>
      </c>
      <c r="J34" s="162" t="s">
        <v>20</v>
      </c>
      <c r="K34" s="123">
        <v>25</v>
      </c>
      <c r="L34" s="28">
        <v>1</v>
      </c>
      <c r="M34" s="24">
        <f t="shared" si="0"/>
        <v>22773.85026453</v>
      </c>
      <c r="N34" s="24">
        <f t="shared" si="1"/>
        <v>13166.132184181404</v>
      </c>
      <c r="O34" s="24">
        <f t="shared" si="5"/>
        <v>9607.7180803485953</v>
      </c>
      <c r="P34" s="25">
        <f t="shared" si="6"/>
        <v>2401.9295200871488</v>
      </c>
      <c r="Q34" s="25">
        <f t="shared" si="7"/>
        <v>15568.061704268554</v>
      </c>
      <c r="R34" s="25">
        <f t="shared" si="8"/>
        <v>7205.788560261446</v>
      </c>
    </row>
    <row r="35" spans="1:18" ht="15" thickBot="1" x14ac:dyDescent="0.35">
      <c r="A35" s="139">
        <v>255</v>
      </c>
      <c r="B35" s="159" t="s">
        <v>116</v>
      </c>
      <c r="C35" s="165">
        <v>8923</v>
      </c>
      <c r="D35" s="160">
        <v>44764</v>
      </c>
      <c r="E35" s="160" t="s">
        <v>117</v>
      </c>
      <c r="F35" s="161">
        <v>8923</v>
      </c>
      <c r="G35" s="124">
        <v>19232.544568465</v>
      </c>
      <c r="H35" s="124">
        <v>11118.814828643828</v>
      </c>
      <c r="I35" s="124">
        <f t="shared" si="4"/>
        <v>8113.7297398211722</v>
      </c>
      <c r="J35" s="162" t="s">
        <v>20</v>
      </c>
      <c r="K35" s="123">
        <v>25</v>
      </c>
      <c r="L35" s="28">
        <v>1</v>
      </c>
      <c r="M35" s="24">
        <f t="shared" si="0"/>
        <v>19232.544568465</v>
      </c>
      <c r="N35" s="24">
        <f t="shared" si="1"/>
        <v>11118.814828643828</v>
      </c>
      <c r="O35" s="24">
        <f t="shared" si="5"/>
        <v>8113.7297398211722</v>
      </c>
      <c r="P35" s="25">
        <f t="shared" si="6"/>
        <v>2028.432434955293</v>
      </c>
      <c r="Q35" s="25">
        <f t="shared" si="7"/>
        <v>13147.247263599122</v>
      </c>
      <c r="R35" s="25">
        <f t="shared" si="8"/>
        <v>6085.2973048658787</v>
      </c>
    </row>
    <row r="36" spans="1:18" ht="15" thickBot="1" x14ac:dyDescent="0.35">
      <c r="A36" s="163">
        <v>255</v>
      </c>
      <c r="B36" s="159" t="s">
        <v>116</v>
      </c>
      <c r="C36" s="165">
        <v>6411.39</v>
      </c>
      <c r="D36" s="160">
        <v>44772</v>
      </c>
      <c r="E36" s="160" t="s">
        <v>118</v>
      </c>
      <c r="F36" s="161">
        <v>6411.39</v>
      </c>
      <c r="G36" s="124">
        <v>13819.04560358745</v>
      </c>
      <c r="H36" s="124">
        <v>7989.1357395739951</v>
      </c>
      <c r="I36" s="124">
        <f t="shared" si="4"/>
        <v>5829.9098640134553</v>
      </c>
      <c r="J36" s="162" t="s">
        <v>20</v>
      </c>
      <c r="K36" s="123">
        <v>25</v>
      </c>
      <c r="L36" s="28">
        <v>1</v>
      </c>
      <c r="M36" s="24">
        <f t="shared" si="0"/>
        <v>13819.04560358745</v>
      </c>
      <c r="N36" s="24">
        <f t="shared" si="1"/>
        <v>7989.1357395739951</v>
      </c>
      <c r="O36" s="24">
        <f t="shared" si="5"/>
        <v>5829.9098640134553</v>
      </c>
      <c r="P36" s="25">
        <f t="shared" si="6"/>
        <v>1457.477466003364</v>
      </c>
      <c r="Q36" s="25">
        <f t="shared" si="7"/>
        <v>9446.6132055773596</v>
      </c>
      <c r="R36" s="25">
        <f t="shared" si="8"/>
        <v>4372.4323980100908</v>
      </c>
    </row>
    <row r="37" spans="1:18" ht="15" thickBot="1" x14ac:dyDescent="0.35">
      <c r="A37" s="139">
        <v>255</v>
      </c>
      <c r="B37" s="159" t="s">
        <v>116</v>
      </c>
      <c r="C37" s="165">
        <v>14303.51</v>
      </c>
      <c r="D37" s="160">
        <v>44813</v>
      </c>
      <c r="E37" s="160" t="s">
        <v>118</v>
      </c>
      <c r="F37" s="161">
        <v>14303.51</v>
      </c>
      <c r="G37" s="124">
        <v>28732.44225840885</v>
      </c>
      <c r="H37" s="124">
        <v>16610.943180642615</v>
      </c>
      <c r="I37" s="124">
        <f t="shared" si="4"/>
        <v>12121.499077766235</v>
      </c>
      <c r="J37" s="162" t="s">
        <v>20</v>
      </c>
      <c r="K37" s="123">
        <v>25</v>
      </c>
      <c r="L37" s="28">
        <v>1</v>
      </c>
      <c r="M37" s="24">
        <f t="shared" si="0"/>
        <v>28732.44225840885</v>
      </c>
      <c r="N37" s="24">
        <f t="shared" si="1"/>
        <v>16610.943180642615</v>
      </c>
      <c r="O37" s="24">
        <f t="shared" si="5"/>
        <v>12121.499077766235</v>
      </c>
      <c r="P37" s="25">
        <f t="shared" si="6"/>
        <v>3030.3747694415588</v>
      </c>
      <c r="Q37" s="25">
        <f t="shared" si="7"/>
        <v>19641.317950084172</v>
      </c>
      <c r="R37" s="25">
        <f t="shared" si="8"/>
        <v>9091.1243083246773</v>
      </c>
    </row>
    <row r="38" spans="1:18" ht="15" thickBot="1" x14ac:dyDescent="0.35">
      <c r="A38" s="163">
        <v>255</v>
      </c>
      <c r="B38" s="159" t="s">
        <v>119</v>
      </c>
      <c r="C38" s="165">
        <v>2499.16</v>
      </c>
      <c r="D38" s="160">
        <v>44824</v>
      </c>
      <c r="E38" s="160" t="s">
        <v>117</v>
      </c>
      <c r="F38" s="161">
        <v>2499.16</v>
      </c>
      <c r="G38" s="124">
        <v>5020.2342218465992</v>
      </c>
      <c r="H38" s="124">
        <v>1360.4834741204284</v>
      </c>
      <c r="I38" s="124">
        <f t="shared" si="4"/>
        <v>3659.7507477261706</v>
      </c>
      <c r="J38" s="162" t="s">
        <v>20</v>
      </c>
      <c r="K38" s="123">
        <v>10</v>
      </c>
      <c r="L38" s="28">
        <v>1</v>
      </c>
      <c r="M38" s="24">
        <f t="shared" si="0"/>
        <v>5020.2342218465992</v>
      </c>
      <c r="N38" s="24">
        <f t="shared" si="1"/>
        <v>1360.4834741204284</v>
      </c>
      <c r="O38" s="24">
        <f t="shared" si="5"/>
        <v>3659.7507477261706</v>
      </c>
      <c r="P38" s="25">
        <f t="shared" si="6"/>
        <v>365.97507477261706</v>
      </c>
      <c r="Q38" s="25">
        <f t="shared" si="7"/>
        <v>1726.4585488930454</v>
      </c>
      <c r="R38" s="25">
        <f t="shared" si="8"/>
        <v>3293.775672953554</v>
      </c>
    </row>
    <row r="39" spans="1:18" ht="23.4" thickBot="1" x14ac:dyDescent="0.35">
      <c r="A39" s="139">
        <v>255</v>
      </c>
      <c r="B39" s="159" t="s">
        <v>120</v>
      </c>
      <c r="C39" s="165">
        <v>7000</v>
      </c>
      <c r="D39" s="160">
        <v>44881</v>
      </c>
      <c r="E39" s="160" t="s">
        <v>121</v>
      </c>
      <c r="F39" s="161">
        <v>7000</v>
      </c>
      <c r="G39" s="124">
        <v>12944.0740625</v>
      </c>
      <c r="H39" s="124">
        <v>3507.8440709375</v>
      </c>
      <c r="I39" s="124">
        <f t="shared" si="4"/>
        <v>9436.2299915625008</v>
      </c>
      <c r="J39" s="162" t="s">
        <v>20</v>
      </c>
      <c r="K39" s="123">
        <v>10</v>
      </c>
      <c r="L39" s="28">
        <v>1</v>
      </c>
      <c r="M39" s="24">
        <f t="shared" si="0"/>
        <v>12944.0740625</v>
      </c>
      <c r="N39" s="24">
        <f t="shared" si="1"/>
        <v>3507.8440709375</v>
      </c>
      <c r="O39" s="24">
        <f t="shared" si="5"/>
        <v>9436.2299915625008</v>
      </c>
      <c r="P39" s="25">
        <f t="shared" si="6"/>
        <v>943.6229991562501</v>
      </c>
      <c r="Q39" s="25">
        <f t="shared" si="7"/>
        <v>4451.4670700937504</v>
      </c>
      <c r="R39" s="25">
        <f t="shared" si="8"/>
        <v>8492.6069924062504</v>
      </c>
    </row>
    <row r="40" spans="1:18" ht="15" thickBot="1" x14ac:dyDescent="0.35">
      <c r="A40" s="163">
        <v>255</v>
      </c>
      <c r="B40" s="159" t="s">
        <v>122</v>
      </c>
      <c r="C40" s="165">
        <v>3005.85</v>
      </c>
      <c r="D40" s="160">
        <v>44890</v>
      </c>
      <c r="E40" s="160" t="s">
        <v>123</v>
      </c>
      <c r="F40" s="161">
        <v>3005.85</v>
      </c>
      <c r="G40" s="124">
        <v>5558.2778601093751</v>
      </c>
      <c r="H40" s="124">
        <v>3213.3793878757324</v>
      </c>
      <c r="I40" s="124">
        <f t="shared" si="4"/>
        <v>2344.8984722336427</v>
      </c>
      <c r="J40" s="162" t="s">
        <v>20</v>
      </c>
      <c r="K40" s="123">
        <v>25</v>
      </c>
      <c r="L40" s="28">
        <v>1</v>
      </c>
      <c r="M40" s="24">
        <f t="shared" si="0"/>
        <v>5558.2778601093751</v>
      </c>
      <c r="N40" s="24">
        <f t="shared" si="1"/>
        <v>3213.3793878757324</v>
      </c>
      <c r="O40" s="24">
        <f t="shared" si="5"/>
        <v>2344.8984722336427</v>
      </c>
      <c r="P40" s="25">
        <f t="shared" si="6"/>
        <v>586.22461805841067</v>
      </c>
      <c r="Q40" s="25">
        <f t="shared" si="7"/>
        <v>3799.6040059341431</v>
      </c>
      <c r="R40" s="25">
        <f t="shared" si="8"/>
        <v>1758.673854175232</v>
      </c>
    </row>
    <row r="41" spans="1:18" ht="15" thickBot="1" x14ac:dyDescent="0.35">
      <c r="A41" s="139">
        <v>255</v>
      </c>
      <c r="B41" s="159" t="s">
        <v>116</v>
      </c>
      <c r="C41" s="165">
        <v>4067.8</v>
      </c>
      <c r="D41" s="160">
        <v>44921</v>
      </c>
      <c r="E41" s="160" t="s">
        <v>96</v>
      </c>
      <c r="F41" s="161">
        <v>4067.8</v>
      </c>
      <c r="G41" s="124">
        <v>7540.1802800884998</v>
      </c>
      <c r="H41" s="124">
        <v>4359.1667244261644</v>
      </c>
      <c r="I41" s="124">
        <f t="shared" si="4"/>
        <v>3181.0135556623354</v>
      </c>
      <c r="J41" s="162" t="s">
        <v>20</v>
      </c>
      <c r="K41" s="123">
        <v>25</v>
      </c>
      <c r="L41" s="28">
        <v>1</v>
      </c>
      <c r="M41" s="24">
        <f t="shared" si="0"/>
        <v>7540.1802800884998</v>
      </c>
      <c r="N41" s="24">
        <f t="shared" si="1"/>
        <v>4359.1667244261644</v>
      </c>
      <c r="O41" s="24">
        <f t="shared" si="5"/>
        <v>3181.0135556623354</v>
      </c>
      <c r="P41" s="25">
        <f t="shared" si="6"/>
        <v>795.25338891558374</v>
      </c>
      <c r="Q41" s="25">
        <f t="shared" si="7"/>
        <v>5154.4201133417482</v>
      </c>
      <c r="R41" s="25">
        <f t="shared" si="8"/>
        <v>2385.7601667467516</v>
      </c>
    </row>
    <row r="42" spans="1:18" ht="15" thickBot="1" x14ac:dyDescent="0.35">
      <c r="A42" s="163">
        <v>255</v>
      </c>
      <c r="B42" s="159" t="s">
        <v>124</v>
      </c>
      <c r="C42" s="165">
        <v>4661.0200000000004</v>
      </c>
      <c r="D42" s="160">
        <v>44951</v>
      </c>
      <c r="E42" s="160" t="s">
        <v>125</v>
      </c>
      <c r="F42" s="161">
        <v>4661.0200000000004</v>
      </c>
      <c r="G42" s="124">
        <v>8295.1505248885005</v>
      </c>
      <c r="H42" s="124">
        <v>1576.0785997288149</v>
      </c>
      <c r="I42" s="124">
        <f t="shared" si="4"/>
        <v>6719.0719251596856</v>
      </c>
      <c r="J42" s="162" t="s">
        <v>20</v>
      </c>
      <c r="K42" s="123">
        <v>10</v>
      </c>
      <c r="L42" s="28">
        <v>1</v>
      </c>
      <c r="M42" s="24">
        <f t="shared" si="0"/>
        <v>8295.1505248885005</v>
      </c>
      <c r="N42" s="24">
        <f t="shared" si="1"/>
        <v>1576.0785997288149</v>
      </c>
      <c r="O42" s="24">
        <f t="shared" si="5"/>
        <v>6719.0719251596856</v>
      </c>
      <c r="P42" s="25">
        <f t="shared" si="6"/>
        <v>671.90719251596863</v>
      </c>
      <c r="Q42" s="25">
        <f t="shared" si="7"/>
        <v>2247.9857922447836</v>
      </c>
      <c r="R42" s="25">
        <f t="shared" si="8"/>
        <v>6047.1647326437169</v>
      </c>
    </row>
    <row r="43" spans="1:18" ht="15" thickBot="1" x14ac:dyDescent="0.35">
      <c r="A43" s="139">
        <v>255</v>
      </c>
      <c r="B43" s="159" t="s">
        <v>124</v>
      </c>
      <c r="C43" s="165">
        <v>12415.25</v>
      </c>
      <c r="D43" s="160">
        <v>44951</v>
      </c>
      <c r="E43" s="160" t="s">
        <v>125</v>
      </c>
      <c r="F43" s="161">
        <v>12415.25</v>
      </c>
      <c r="G43" s="124">
        <v>22095.242576543751</v>
      </c>
      <c r="H43" s="124">
        <v>4198.0960895433127</v>
      </c>
      <c r="I43" s="124">
        <f t="shared" si="4"/>
        <v>17897.146487000438</v>
      </c>
      <c r="J43" s="162" t="s">
        <v>20</v>
      </c>
      <c r="K43" s="123">
        <v>10</v>
      </c>
      <c r="L43" s="28">
        <v>1</v>
      </c>
      <c r="M43" s="24">
        <f t="shared" si="0"/>
        <v>22095.242576543751</v>
      </c>
      <c r="N43" s="24">
        <f t="shared" si="1"/>
        <v>4198.0960895433127</v>
      </c>
      <c r="O43" s="24">
        <f t="shared" si="5"/>
        <v>17897.146487000438</v>
      </c>
      <c r="P43" s="25">
        <f t="shared" si="6"/>
        <v>1789.7146487000439</v>
      </c>
      <c r="Q43" s="25">
        <f t="shared" si="7"/>
        <v>5987.8107382433564</v>
      </c>
      <c r="R43" s="25">
        <f t="shared" si="8"/>
        <v>16107.431838300396</v>
      </c>
    </row>
    <row r="44" spans="1:18" ht="15" thickBot="1" x14ac:dyDescent="0.35">
      <c r="A44" s="163">
        <v>255</v>
      </c>
      <c r="B44" s="159" t="s">
        <v>126</v>
      </c>
      <c r="C44" s="165">
        <v>9406.7800000000007</v>
      </c>
      <c r="D44" s="160">
        <v>44966</v>
      </c>
      <c r="E44" s="160" t="s">
        <v>127</v>
      </c>
      <c r="F44" s="161">
        <v>9406.7800000000007</v>
      </c>
      <c r="G44" s="124">
        <v>16483.714151422952</v>
      </c>
      <c r="H44" s="124">
        <v>5934.1370945122626</v>
      </c>
      <c r="I44" s="124">
        <f t="shared" si="4"/>
        <v>10549.57705691069</v>
      </c>
      <c r="J44" s="162" t="s">
        <v>20</v>
      </c>
      <c r="K44" s="123">
        <v>20</v>
      </c>
      <c r="L44" s="28">
        <v>1</v>
      </c>
      <c r="M44" s="24">
        <f t="shared" si="0"/>
        <v>16483.714151422952</v>
      </c>
      <c r="N44" s="24">
        <f t="shared" si="1"/>
        <v>5934.1370945122626</v>
      </c>
      <c r="O44" s="24">
        <f t="shared" si="5"/>
        <v>10549.57705691069</v>
      </c>
      <c r="P44" s="25">
        <f t="shared" si="6"/>
        <v>2109.9154113821378</v>
      </c>
      <c r="Q44" s="25">
        <f t="shared" si="7"/>
        <v>8044.0525058944004</v>
      </c>
      <c r="R44" s="25">
        <f t="shared" si="8"/>
        <v>8439.6616455285512</v>
      </c>
    </row>
    <row r="45" spans="1:18" ht="15" thickBot="1" x14ac:dyDescent="0.35">
      <c r="A45" s="139">
        <v>255</v>
      </c>
      <c r="B45" s="159" t="s">
        <v>128</v>
      </c>
      <c r="C45" s="165">
        <v>15807.34</v>
      </c>
      <c r="D45" s="160">
        <v>45036</v>
      </c>
      <c r="E45" s="160" t="s">
        <v>129</v>
      </c>
      <c r="F45" s="161">
        <v>15807.34</v>
      </c>
      <c r="G45" s="124">
        <v>27355.401207665451</v>
      </c>
      <c r="H45" s="124">
        <v>9847.9444347595618</v>
      </c>
      <c r="I45" s="124">
        <f t="shared" si="4"/>
        <v>17507.456772905891</v>
      </c>
      <c r="J45" s="162" t="s">
        <v>20</v>
      </c>
      <c r="K45" s="123">
        <v>20</v>
      </c>
      <c r="L45" s="28">
        <v>1</v>
      </c>
      <c r="M45" s="24">
        <f t="shared" si="0"/>
        <v>27355.401207665451</v>
      </c>
      <c r="N45" s="24">
        <f t="shared" si="1"/>
        <v>9847.9444347595618</v>
      </c>
      <c r="O45" s="24">
        <f t="shared" si="5"/>
        <v>17507.456772905891</v>
      </c>
      <c r="P45" s="25">
        <f t="shared" si="6"/>
        <v>3501.4913545811783</v>
      </c>
      <c r="Q45" s="25">
        <f t="shared" si="7"/>
        <v>13349.43578934074</v>
      </c>
      <c r="R45" s="25">
        <f t="shared" si="8"/>
        <v>14005.965418324711</v>
      </c>
    </row>
    <row r="46" spans="1:18" ht="23.4" thickBot="1" x14ac:dyDescent="0.35">
      <c r="A46" s="163">
        <v>255</v>
      </c>
      <c r="B46" s="159" t="s">
        <v>130</v>
      </c>
      <c r="C46" s="165">
        <v>73000</v>
      </c>
      <c r="D46" s="160">
        <v>45227</v>
      </c>
      <c r="E46" s="160" t="s">
        <v>131</v>
      </c>
      <c r="F46" s="161">
        <v>73000</v>
      </c>
      <c r="G46" s="124">
        <v>97563.044744999992</v>
      </c>
      <c r="H46" s="124">
        <v>18536.978501549998</v>
      </c>
      <c r="I46" s="124">
        <f t="shared" si="4"/>
        <v>79026.066243449997</v>
      </c>
      <c r="J46" s="162" t="s">
        <v>20</v>
      </c>
      <c r="K46" s="123">
        <v>10</v>
      </c>
      <c r="L46" s="28">
        <v>1</v>
      </c>
      <c r="M46" s="24">
        <f t="shared" si="0"/>
        <v>97563.044744999992</v>
      </c>
      <c r="N46" s="24">
        <f t="shared" si="1"/>
        <v>18536.978501549998</v>
      </c>
      <c r="O46" s="24">
        <f t="shared" si="5"/>
        <v>79026.066243449997</v>
      </c>
      <c r="P46" s="25">
        <f t="shared" si="6"/>
        <v>7902.6066243449995</v>
      </c>
      <c r="Q46" s="25">
        <f t="shared" si="7"/>
        <v>26439.585125894999</v>
      </c>
      <c r="R46" s="25">
        <f t="shared" si="8"/>
        <v>71123.459619104993</v>
      </c>
    </row>
    <row r="47" spans="1:18" ht="15" thickBot="1" x14ac:dyDescent="0.35">
      <c r="A47" s="139">
        <v>255</v>
      </c>
      <c r="B47" s="159" t="s">
        <v>104</v>
      </c>
      <c r="C47" s="165">
        <v>31250</v>
      </c>
      <c r="D47" s="160">
        <v>45251</v>
      </c>
      <c r="E47" s="160" t="s">
        <v>132</v>
      </c>
      <c r="F47" s="161">
        <v>31250</v>
      </c>
      <c r="G47" s="124">
        <v>40623.539374999993</v>
      </c>
      <c r="H47" s="124">
        <v>14624.474174999999</v>
      </c>
      <c r="I47" s="124">
        <f t="shared" si="4"/>
        <v>25999.065199999994</v>
      </c>
      <c r="J47" s="162" t="s">
        <v>20</v>
      </c>
      <c r="K47" s="123">
        <v>20</v>
      </c>
      <c r="L47" s="28">
        <v>1</v>
      </c>
      <c r="M47" s="24">
        <f t="shared" si="0"/>
        <v>40623.539374999993</v>
      </c>
      <c r="N47" s="24">
        <f t="shared" si="1"/>
        <v>14624.474174999999</v>
      </c>
      <c r="O47" s="24">
        <f t="shared" si="5"/>
        <v>25999.065199999994</v>
      </c>
      <c r="P47" s="25">
        <f t="shared" si="6"/>
        <v>5199.8130399999991</v>
      </c>
      <c r="Q47" s="25">
        <f t="shared" si="7"/>
        <v>19824.287214999997</v>
      </c>
      <c r="R47" s="25">
        <f t="shared" si="8"/>
        <v>20799.252159999996</v>
      </c>
    </row>
    <row r="48" spans="1:18" ht="15" thickBot="1" x14ac:dyDescent="0.35">
      <c r="A48" s="163">
        <v>255</v>
      </c>
      <c r="B48" s="159" t="s">
        <v>133</v>
      </c>
      <c r="C48" s="165">
        <v>13398.88</v>
      </c>
      <c r="D48" s="160">
        <v>45275</v>
      </c>
      <c r="E48" s="160" t="s">
        <v>118</v>
      </c>
      <c r="F48" s="161">
        <v>13398.88</v>
      </c>
      <c r="G48" s="124">
        <v>17220.910519999998</v>
      </c>
      <c r="H48" s="124">
        <v>6199.5277871999997</v>
      </c>
      <c r="I48" s="124">
        <f t="shared" si="4"/>
        <v>11021.382732799997</v>
      </c>
      <c r="J48" s="162" t="s">
        <v>20</v>
      </c>
      <c r="K48" s="123">
        <v>20</v>
      </c>
      <c r="L48" s="28">
        <v>1</v>
      </c>
      <c r="M48" s="24">
        <f t="shared" si="0"/>
        <v>17220.910519999998</v>
      </c>
      <c r="N48" s="24">
        <f t="shared" si="1"/>
        <v>6199.5277871999997</v>
      </c>
      <c r="O48" s="24">
        <f t="shared" si="5"/>
        <v>11021.382732799997</v>
      </c>
      <c r="P48" s="25">
        <f t="shared" si="6"/>
        <v>2204.2765465599996</v>
      </c>
      <c r="Q48" s="25">
        <f t="shared" si="7"/>
        <v>8403.8043337599993</v>
      </c>
      <c r="R48" s="25">
        <f t="shared" si="8"/>
        <v>8817.1061862399984</v>
      </c>
    </row>
    <row r="49" spans="1:18" ht="15" thickBot="1" x14ac:dyDescent="0.35">
      <c r="A49" s="163">
        <v>255</v>
      </c>
      <c r="B49" s="159" t="s">
        <v>36</v>
      </c>
      <c r="C49" s="165">
        <v>43000</v>
      </c>
      <c r="D49" s="160">
        <v>45311</v>
      </c>
      <c r="E49" s="160" t="s">
        <v>38</v>
      </c>
      <c r="F49" s="161">
        <v>43000</v>
      </c>
      <c r="G49" s="124">
        <v>53070.6</v>
      </c>
      <c r="H49" s="124">
        <v>10614.12</v>
      </c>
      <c r="I49" s="76">
        <f>G49-H49</f>
        <v>42456.479999999996</v>
      </c>
      <c r="J49" s="162" t="s">
        <v>20</v>
      </c>
      <c r="K49" s="123">
        <v>20</v>
      </c>
      <c r="L49" s="28">
        <v>1</v>
      </c>
      <c r="M49" s="24">
        <f t="shared" si="0"/>
        <v>53070.6</v>
      </c>
      <c r="N49" s="24">
        <f>H49*L49</f>
        <v>10614.12</v>
      </c>
      <c r="O49" s="24">
        <f>M49-N49</f>
        <v>42456.479999999996</v>
      </c>
      <c r="P49" s="25">
        <f t="shared" si="6"/>
        <v>8491.2959999999985</v>
      </c>
      <c r="Q49" s="25">
        <f>P49+N49</f>
        <v>19105.415999999997</v>
      </c>
      <c r="R49" s="25">
        <f>M49-Q49</f>
        <v>33965.184000000001</v>
      </c>
    </row>
    <row r="50" spans="1:18" ht="15" thickBot="1" x14ac:dyDescent="0.35">
      <c r="A50" s="163">
        <v>255</v>
      </c>
      <c r="B50" s="159" t="s">
        <v>134</v>
      </c>
      <c r="C50" s="165">
        <v>13741.88</v>
      </c>
      <c r="D50" s="160">
        <v>45319</v>
      </c>
      <c r="E50" s="160" t="s">
        <v>135</v>
      </c>
      <c r="F50" s="161">
        <v>13741.88</v>
      </c>
      <c r="G50" s="124">
        <v>16960.228295999997</v>
      </c>
      <c r="H50" s="124">
        <v>1696.0228295999998</v>
      </c>
      <c r="I50" s="76">
        <f t="shared" ref="I50:I61" si="9">G50-H50</f>
        <v>15264.205466399997</v>
      </c>
      <c r="J50" s="162" t="s">
        <v>20</v>
      </c>
      <c r="K50" s="123">
        <v>10</v>
      </c>
      <c r="L50" s="28">
        <v>1</v>
      </c>
      <c r="M50" s="24">
        <f t="shared" si="0"/>
        <v>16960.228295999997</v>
      </c>
      <c r="N50" s="24">
        <f t="shared" ref="N50:N61" si="10">H50*L50</f>
        <v>1696.0228295999998</v>
      </c>
      <c r="O50" s="24">
        <f t="shared" ref="O50:O61" si="11">M50-N50</f>
        <v>15264.205466399997</v>
      </c>
      <c r="P50" s="25">
        <f t="shared" si="6"/>
        <v>1526.4205466399997</v>
      </c>
      <c r="Q50" s="25">
        <f t="shared" ref="Q50:Q61" si="12">P50+N50</f>
        <v>3222.4433762399995</v>
      </c>
      <c r="R50" s="25">
        <f t="shared" ref="R50:R61" si="13">M50-Q50</f>
        <v>13737.784919759997</v>
      </c>
    </row>
    <row r="51" spans="1:18" ht="15" thickBot="1" x14ac:dyDescent="0.35">
      <c r="A51" s="163">
        <v>255</v>
      </c>
      <c r="B51" s="159" t="s">
        <v>136</v>
      </c>
      <c r="C51" s="165">
        <v>9850</v>
      </c>
      <c r="D51" s="160">
        <v>45320</v>
      </c>
      <c r="E51" s="160" t="s">
        <v>137</v>
      </c>
      <c r="F51" s="161">
        <v>9850</v>
      </c>
      <c r="G51" s="124">
        <v>12156.869999999999</v>
      </c>
      <c r="H51" s="124">
        <v>1215.6869999999999</v>
      </c>
      <c r="I51" s="76">
        <f t="shared" si="9"/>
        <v>10941.182999999999</v>
      </c>
      <c r="J51" s="162" t="s">
        <v>20</v>
      </c>
      <c r="K51" s="123">
        <v>10</v>
      </c>
      <c r="L51" s="28">
        <v>1</v>
      </c>
      <c r="M51" s="24">
        <f t="shared" si="0"/>
        <v>12156.869999999999</v>
      </c>
      <c r="N51" s="24">
        <f t="shared" si="10"/>
        <v>1215.6869999999999</v>
      </c>
      <c r="O51" s="24">
        <f t="shared" si="11"/>
        <v>10941.182999999999</v>
      </c>
      <c r="P51" s="25">
        <f t="shared" si="6"/>
        <v>1094.1182999999999</v>
      </c>
      <c r="Q51" s="25">
        <f t="shared" si="12"/>
        <v>2309.8053</v>
      </c>
      <c r="R51" s="25">
        <f t="shared" si="13"/>
        <v>9847.064699999999</v>
      </c>
    </row>
    <row r="52" spans="1:18" ht="15" thickBot="1" x14ac:dyDescent="0.35">
      <c r="A52" s="163">
        <v>255</v>
      </c>
      <c r="B52" s="159" t="s">
        <v>90</v>
      </c>
      <c r="C52" s="165">
        <v>9000</v>
      </c>
      <c r="D52" s="160">
        <v>45334</v>
      </c>
      <c r="E52" s="160" t="s">
        <v>138</v>
      </c>
      <c r="F52" s="161">
        <v>9000</v>
      </c>
      <c r="G52" s="124">
        <v>10707.66</v>
      </c>
      <c r="H52" s="124">
        <v>2676.915</v>
      </c>
      <c r="I52" s="76">
        <f t="shared" si="9"/>
        <v>8030.7449999999999</v>
      </c>
      <c r="J52" s="162" t="s">
        <v>20</v>
      </c>
      <c r="K52" s="123">
        <v>25</v>
      </c>
      <c r="L52" s="28">
        <v>1</v>
      </c>
      <c r="M52" s="24">
        <f t="shared" si="0"/>
        <v>10707.66</v>
      </c>
      <c r="N52" s="24">
        <f t="shared" si="10"/>
        <v>2676.915</v>
      </c>
      <c r="O52" s="24">
        <f t="shared" si="11"/>
        <v>8030.7449999999999</v>
      </c>
      <c r="P52" s="25">
        <f t="shared" si="6"/>
        <v>2007.68625</v>
      </c>
      <c r="Q52" s="25">
        <f t="shared" si="12"/>
        <v>4684.6012499999997</v>
      </c>
      <c r="R52" s="25">
        <f t="shared" si="13"/>
        <v>6023.0587500000001</v>
      </c>
    </row>
    <row r="53" spans="1:18" ht="15" thickBot="1" x14ac:dyDescent="0.35">
      <c r="A53" s="163">
        <v>255</v>
      </c>
      <c r="B53" s="159" t="s">
        <v>139</v>
      </c>
      <c r="C53" s="165">
        <v>12499.17</v>
      </c>
      <c r="D53" s="160">
        <v>45338</v>
      </c>
      <c r="E53" s="160" t="s">
        <v>140</v>
      </c>
      <c r="F53" s="161">
        <v>12499.17</v>
      </c>
      <c r="G53" s="124">
        <v>14870.762515800001</v>
      </c>
      <c r="H53" s="124">
        <v>2974.1525031600004</v>
      </c>
      <c r="I53" s="76">
        <f t="shared" si="9"/>
        <v>11896.610012640002</v>
      </c>
      <c r="J53" s="162" t="s">
        <v>20</v>
      </c>
      <c r="K53" s="123">
        <v>20</v>
      </c>
      <c r="L53" s="28">
        <v>1</v>
      </c>
      <c r="M53" s="24">
        <f t="shared" si="0"/>
        <v>14870.762515800001</v>
      </c>
      <c r="N53" s="24">
        <f t="shared" si="10"/>
        <v>2974.1525031600004</v>
      </c>
      <c r="O53" s="24">
        <f t="shared" si="11"/>
        <v>11896.610012640002</v>
      </c>
      <c r="P53" s="25">
        <f t="shared" si="6"/>
        <v>2379.3220025280002</v>
      </c>
      <c r="Q53" s="25">
        <f t="shared" si="12"/>
        <v>5353.4745056880001</v>
      </c>
      <c r="R53" s="25">
        <f t="shared" si="13"/>
        <v>9517.2880101120008</v>
      </c>
    </row>
    <row r="54" spans="1:18" ht="23.4" thickBot="1" x14ac:dyDescent="0.35">
      <c r="A54" s="163">
        <v>255</v>
      </c>
      <c r="B54" s="159" t="s">
        <v>141</v>
      </c>
      <c r="C54" s="165">
        <v>12083.33</v>
      </c>
      <c r="D54" s="160">
        <v>45338</v>
      </c>
      <c r="E54" s="160" t="s">
        <v>142</v>
      </c>
      <c r="F54" s="161">
        <v>12083.33</v>
      </c>
      <c r="G54" s="124">
        <v>14376.021034200001</v>
      </c>
      <c r="H54" s="124">
        <v>2875.2042068400001</v>
      </c>
      <c r="I54" s="76">
        <f t="shared" si="9"/>
        <v>11500.81682736</v>
      </c>
      <c r="J54" s="162" t="s">
        <v>20</v>
      </c>
      <c r="K54" s="123">
        <v>20</v>
      </c>
      <c r="L54" s="28">
        <v>1</v>
      </c>
      <c r="M54" s="24">
        <f t="shared" si="0"/>
        <v>14376.021034200001</v>
      </c>
      <c r="N54" s="24">
        <f t="shared" si="10"/>
        <v>2875.2042068400001</v>
      </c>
      <c r="O54" s="24">
        <f t="shared" si="11"/>
        <v>11500.81682736</v>
      </c>
      <c r="P54" s="25">
        <f t="shared" si="6"/>
        <v>2300.1633654720004</v>
      </c>
      <c r="Q54" s="25">
        <f t="shared" si="12"/>
        <v>5175.3675723120004</v>
      </c>
      <c r="R54" s="25">
        <f t="shared" si="13"/>
        <v>9200.6534618879996</v>
      </c>
    </row>
    <row r="55" spans="1:18" ht="15" thickBot="1" x14ac:dyDescent="0.35">
      <c r="A55" s="163">
        <v>255</v>
      </c>
      <c r="B55" s="159" t="s">
        <v>90</v>
      </c>
      <c r="C55" s="165">
        <v>10030.4</v>
      </c>
      <c r="D55" s="160">
        <v>45398</v>
      </c>
      <c r="E55" s="160" t="s">
        <v>143</v>
      </c>
      <c r="F55" s="161">
        <v>10030.4</v>
      </c>
      <c r="G55" s="124">
        <v>11151.096592</v>
      </c>
      <c r="H55" s="124">
        <v>2787.7741479999995</v>
      </c>
      <c r="I55" s="76">
        <f t="shared" si="9"/>
        <v>8363.3224440000013</v>
      </c>
      <c r="J55" s="162" t="s">
        <v>20</v>
      </c>
      <c r="K55" s="123">
        <v>25</v>
      </c>
      <c r="L55" s="28">
        <v>1</v>
      </c>
      <c r="M55" s="24">
        <f t="shared" si="0"/>
        <v>11151.096592</v>
      </c>
      <c r="N55" s="24">
        <f t="shared" si="10"/>
        <v>2787.7741479999995</v>
      </c>
      <c r="O55" s="24">
        <f t="shared" si="11"/>
        <v>8363.3224440000013</v>
      </c>
      <c r="P55" s="25">
        <f t="shared" si="6"/>
        <v>2090.8306110000003</v>
      </c>
      <c r="Q55" s="25">
        <f t="shared" si="12"/>
        <v>4878.6047589999998</v>
      </c>
      <c r="R55" s="25">
        <f t="shared" si="13"/>
        <v>6272.491833</v>
      </c>
    </row>
    <row r="56" spans="1:18" ht="15" thickBot="1" x14ac:dyDescent="0.35">
      <c r="A56" s="163">
        <v>255</v>
      </c>
      <c r="B56" s="159" t="s">
        <v>144</v>
      </c>
      <c r="C56" s="165">
        <v>10000</v>
      </c>
      <c r="D56" s="160">
        <v>45401</v>
      </c>
      <c r="E56" s="160" t="s">
        <v>145</v>
      </c>
      <c r="F56" s="161">
        <v>10000</v>
      </c>
      <c r="G56" s="124">
        <v>11117.300000000001</v>
      </c>
      <c r="H56" s="124">
        <v>2223.4600000000005</v>
      </c>
      <c r="I56" s="76">
        <f t="shared" si="9"/>
        <v>8893.84</v>
      </c>
      <c r="J56" s="162" t="s">
        <v>20</v>
      </c>
      <c r="K56" s="123">
        <v>20</v>
      </c>
      <c r="L56" s="28">
        <v>1</v>
      </c>
      <c r="M56" s="24">
        <f t="shared" si="0"/>
        <v>11117.300000000001</v>
      </c>
      <c r="N56" s="24">
        <f t="shared" si="10"/>
        <v>2223.4600000000005</v>
      </c>
      <c r="O56" s="24">
        <f t="shared" si="11"/>
        <v>8893.84</v>
      </c>
      <c r="P56" s="25">
        <f t="shared" si="6"/>
        <v>1778.7679999999998</v>
      </c>
      <c r="Q56" s="25">
        <f t="shared" si="12"/>
        <v>4002.2280000000001</v>
      </c>
      <c r="R56" s="25">
        <f t="shared" si="13"/>
        <v>7115.072000000001</v>
      </c>
    </row>
    <row r="57" spans="1:18" ht="34.799999999999997" thickBot="1" x14ac:dyDescent="0.35">
      <c r="A57" s="163">
        <v>255</v>
      </c>
      <c r="B57" s="159" t="s">
        <v>146</v>
      </c>
      <c r="C57" s="165">
        <v>10000</v>
      </c>
      <c r="D57" s="160">
        <v>45418</v>
      </c>
      <c r="E57" s="160" t="s">
        <v>145</v>
      </c>
      <c r="F57" s="161">
        <v>10000</v>
      </c>
      <c r="G57" s="124">
        <v>10903.9</v>
      </c>
      <c r="H57" s="124">
        <v>2180.7800000000002</v>
      </c>
      <c r="I57" s="76">
        <f t="shared" si="9"/>
        <v>8723.119999999999</v>
      </c>
      <c r="J57" s="162" t="s">
        <v>20</v>
      </c>
      <c r="K57" s="123">
        <v>20</v>
      </c>
      <c r="L57" s="28">
        <v>1</v>
      </c>
      <c r="M57" s="24">
        <f t="shared" si="0"/>
        <v>10903.9</v>
      </c>
      <c r="N57" s="24">
        <f t="shared" si="10"/>
        <v>2180.7800000000002</v>
      </c>
      <c r="O57" s="24">
        <f t="shared" si="11"/>
        <v>8723.119999999999</v>
      </c>
      <c r="P57" s="25">
        <f t="shared" si="6"/>
        <v>1744.6239999999996</v>
      </c>
      <c r="Q57" s="25">
        <f t="shared" si="12"/>
        <v>3925.4039999999995</v>
      </c>
      <c r="R57" s="25">
        <f t="shared" si="13"/>
        <v>6978.4960000000001</v>
      </c>
    </row>
    <row r="58" spans="1:18" ht="34.799999999999997" thickBot="1" x14ac:dyDescent="0.35">
      <c r="A58" s="163">
        <v>255</v>
      </c>
      <c r="B58" s="159" t="s">
        <v>147</v>
      </c>
      <c r="C58" s="165">
        <v>10677.75</v>
      </c>
      <c r="D58" s="160">
        <v>45422</v>
      </c>
      <c r="E58" s="160" t="s">
        <v>148</v>
      </c>
      <c r="F58" s="161">
        <v>10677.75</v>
      </c>
      <c r="G58" s="124">
        <v>11642.9118225</v>
      </c>
      <c r="H58" s="124">
        <v>2328.5823645</v>
      </c>
      <c r="I58" s="76">
        <f t="shared" si="9"/>
        <v>9314.3294580000002</v>
      </c>
      <c r="J58" s="162" t="s">
        <v>20</v>
      </c>
      <c r="K58" s="123">
        <v>20</v>
      </c>
      <c r="L58" s="28">
        <v>1</v>
      </c>
      <c r="M58" s="24">
        <f t="shared" si="0"/>
        <v>11642.9118225</v>
      </c>
      <c r="N58" s="24">
        <f t="shared" si="10"/>
        <v>2328.5823645</v>
      </c>
      <c r="O58" s="24">
        <f t="shared" si="11"/>
        <v>9314.3294580000002</v>
      </c>
      <c r="P58" s="25">
        <f t="shared" si="6"/>
        <v>1862.8658915999999</v>
      </c>
      <c r="Q58" s="25">
        <f t="shared" si="12"/>
        <v>4191.4482561000004</v>
      </c>
      <c r="R58" s="25">
        <f t="shared" si="13"/>
        <v>7451.4635663999998</v>
      </c>
    </row>
    <row r="59" spans="1:18" ht="15" thickBot="1" x14ac:dyDescent="0.35">
      <c r="A59" s="163">
        <v>255</v>
      </c>
      <c r="B59" s="159" t="s">
        <v>149</v>
      </c>
      <c r="C59" s="165">
        <v>39325</v>
      </c>
      <c r="D59" s="160">
        <v>45433</v>
      </c>
      <c r="E59" s="160" t="s">
        <v>64</v>
      </c>
      <c r="F59" s="161">
        <v>39325</v>
      </c>
      <c r="G59" s="124">
        <v>42879.586750000002</v>
      </c>
      <c r="H59" s="124">
        <v>2855.7804775499999</v>
      </c>
      <c r="I59" s="76">
        <f t="shared" si="9"/>
        <v>40023.806272450005</v>
      </c>
      <c r="J59" s="162" t="s">
        <v>20</v>
      </c>
      <c r="K59" s="167">
        <v>6.66</v>
      </c>
      <c r="L59" s="28">
        <v>1</v>
      </c>
      <c r="M59" s="24">
        <f t="shared" si="0"/>
        <v>42879.586750000002</v>
      </c>
      <c r="N59" s="24">
        <f t="shared" si="10"/>
        <v>2855.7804775499999</v>
      </c>
      <c r="O59" s="24">
        <f t="shared" si="11"/>
        <v>40023.806272450005</v>
      </c>
      <c r="P59" s="25">
        <f t="shared" si="6"/>
        <v>2665.58549774517</v>
      </c>
      <c r="Q59" s="25">
        <f t="shared" si="12"/>
        <v>5521.3659752951698</v>
      </c>
      <c r="R59" s="25">
        <f t="shared" si="13"/>
        <v>37358.220774704831</v>
      </c>
    </row>
    <row r="60" spans="1:18" ht="34.799999999999997" thickBot="1" x14ac:dyDescent="0.35">
      <c r="A60" s="163">
        <v>255</v>
      </c>
      <c r="B60" s="159" t="s">
        <v>150</v>
      </c>
      <c r="C60" s="165">
        <v>20381.669999999998</v>
      </c>
      <c r="D60" s="160">
        <v>45474</v>
      </c>
      <c r="E60" s="160" t="s">
        <v>151</v>
      </c>
      <c r="F60" s="161">
        <v>20381.669999999998</v>
      </c>
      <c r="G60" s="124">
        <v>21504.700016999996</v>
      </c>
      <c r="H60" s="124">
        <v>2150.4700016999996</v>
      </c>
      <c r="I60" s="76">
        <f t="shared" si="9"/>
        <v>19354.230015299996</v>
      </c>
      <c r="J60" s="162" t="s">
        <v>20</v>
      </c>
      <c r="K60" s="167">
        <v>10</v>
      </c>
      <c r="L60" s="28">
        <v>1</v>
      </c>
      <c r="M60" s="24">
        <f t="shared" si="0"/>
        <v>21504.700016999996</v>
      </c>
      <c r="N60" s="24">
        <f t="shared" si="10"/>
        <v>2150.4700016999996</v>
      </c>
      <c r="O60" s="24">
        <f t="shared" si="11"/>
        <v>19354.230015299996</v>
      </c>
      <c r="P60" s="25">
        <f t="shared" si="6"/>
        <v>1935.4230015299995</v>
      </c>
      <c r="Q60" s="25">
        <f t="shared" si="12"/>
        <v>4085.8930032299991</v>
      </c>
      <c r="R60" s="25">
        <f t="shared" si="13"/>
        <v>17418.807013769998</v>
      </c>
    </row>
    <row r="61" spans="1:18" ht="34.799999999999997" thickBot="1" x14ac:dyDescent="0.35">
      <c r="A61" s="163">
        <v>255</v>
      </c>
      <c r="B61" s="159" t="s">
        <v>152</v>
      </c>
      <c r="C61" s="165">
        <v>11500</v>
      </c>
      <c r="D61" s="160">
        <v>45477</v>
      </c>
      <c r="E61" s="160" t="s">
        <v>153</v>
      </c>
      <c r="F61" s="161">
        <v>11500</v>
      </c>
      <c r="G61" s="124">
        <v>12133.65</v>
      </c>
      <c r="H61" s="124">
        <v>3033.4124999999999</v>
      </c>
      <c r="I61" s="76">
        <f t="shared" si="9"/>
        <v>9100.2374999999993</v>
      </c>
      <c r="J61" s="162" t="s">
        <v>20</v>
      </c>
      <c r="K61" s="167">
        <v>25</v>
      </c>
      <c r="L61" s="28">
        <v>1</v>
      </c>
      <c r="M61" s="24">
        <f t="shared" si="0"/>
        <v>12133.65</v>
      </c>
      <c r="N61" s="24">
        <f t="shared" si="10"/>
        <v>3033.4124999999999</v>
      </c>
      <c r="O61" s="24">
        <f t="shared" si="11"/>
        <v>9100.2374999999993</v>
      </c>
      <c r="P61" s="25">
        <f t="shared" si="6"/>
        <v>2275.0593749999998</v>
      </c>
      <c r="Q61" s="25">
        <f t="shared" si="12"/>
        <v>5308.4718749999993</v>
      </c>
      <c r="R61" s="25">
        <f t="shared" si="13"/>
        <v>6825.1781250000004</v>
      </c>
    </row>
    <row r="62" spans="1:18" ht="15" thickBot="1" x14ac:dyDescent="0.35">
      <c r="A62" s="163">
        <v>255</v>
      </c>
      <c r="B62" s="159" t="s">
        <v>155</v>
      </c>
      <c r="C62" s="165">
        <v>7200</v>
      </c>
      <c r="D62" s="160">
        <v>45478</v>
      </c>
      <c r="E62" s="160" t="s">
        <v>154</v>
      </c>
      <c r="F62" s="161">
        <v>7200</v>
      </c>
      <c r="G62" s="124">
        <v>7596.7199999999993</v>
      </c>
      <c r="H62" s="124">
        <v>1519.3440000000001</v>
      </c>
      <c r="I62" s="76">
        <f t="shared" ref="I62" si="14">G62-H62</f>
        <v>6077.3759999999993</v>
      </c>
      <c r="J62" s="162" t="s">
        <v>20</v>
      </c>
      <c r="K62" s="167">
        <v>20</v>
      </c>
      <c r="L62" s="28">
        <v>1</v>
      </c>
      <c r="M62" s="24">
        <f t="shared" si="0"/>
        <v>7596.7199999999993</v>
      </c>
      <c r="N62" s="24">
        <f t="shared" ref="N62" si="15">H62*L62</f>
        <v>1519.3440000000001</v>
      </c>
      <c r="O62" s="24">
        <f t="shared" ref="O62" si="16">M62-N62</f>
        <v>6077.3759999999993</v>
      </c>
      <c r="P62" s="25">
        <f t="shared" si="6"/>
        <v>1215.4751999999999</v>
      </c>
      <c r="Q62" s="25">
        <f t="shared" ref="Q62" si="17">P62+N62</f>
        <v>2734.8191999999999</v>
      </c>
      <c r="R62" s="25">
        <f t="shared" ref="R62" si="18">M62-Q62</f>
        <v>4861.9007999999994</v>
      </c>
    </row>
    <row r="63" spans="1:18" ht="15" thickBot="1" x14ac:dyDescent="0.35">
      <c r="A63" s="163">
        <v>255</v>
      </c>
      <c r="B63" s="159" t="s">
        <v>175</v>
      </c>
      <c r="C63" s="165">
        <v>72000</v>
      </c>
      <c r="D63" s="160">
        <v>45580</v>
      </c>
      <c r="E63" s="160" t="s">
        <v>38</v>
      </c>
      <c r="F63" s="161">
        <v>72000</v>
      </c>
      <c r="G63" s="124">
        <v>72765.36</v>
      </c>
      <c r="H63" s="124">
        <v>14553.072</v>
      </c>
      <c r="I63" s="76">
        <f t="shared" ref="I63" si="19">G63-H63</f>
        <v>58212.288</v>
      </c>
      <c r="J63" s="162" t="s">
        <v>20</v>
      </c>
      <c r="K63" s="167">
        <v>20</v>
      </c>
      <c r="L63" s="106">
        <v>1</v>
      </c>
      <c r="M63" s="24">
        <f t="shared" si="0"/>
        <v>72765.36</v>
      </c>
      <c r="N63" s="24">
        <f t="shared" ref="N63" si="20">H63*L63</f>
        <v>14553.072</v>
      </c>
      <c r="O63" s="24">
        <f t="shared" ref="O63" si="21">M63-N63</f>
        <v>58212.288</v>
      </c>
      <c r="P63" s="25">
        <f t="shared" si="6"/>
        <v>11642.4576</v>
      </c>
      <c r="Q63" s="25">
        <f t="shared" ref="Q63" si="22">P63+N63</f>
        <v>26195.529600000002</v>
      </c>
      <c r="R63" s="25">
        <f t="shared" ref="R63" si="23">M63-Q63</f>
        <v>46569.830399999999</v>
      </c>
    </row>
    <row r="64" spans="1:18" ht="34.799999999999997" thickBot="1" x14ac:dyDescent="0.35">
      <c r="A64" s="163">
        <v>255</v>
      </c>
      <c r="B64" s="159" t="s">
        <v>177</v>
      </c>
      <c r="C64" s="165">
        <v>290752.5</v>
      </c>
      <c r="D64" s="160">
        <v>45609</v>
      </c>
      <c r="E64" s="160" t="s">
        <v>148</v>
      </c>
      <c r="F64" s="161">
        <v>290752.5</v>
      </c>
      <c r="G64" s="124">
        <v>291927.14010000002</v>
      </c>
      <c r="H64" s="124">
        <v>29192.71401</v>
      </c>
      <c r="I64" s="76">
        <f t="shared" ref="I64" si="24">G64-H64</f>
        <v>262734.42609000002</v>
      </c>
      <c r="J64" s="162" t="s">
        <v>20</v>
      </c>
      <c r="K64" s="167">
        <v>10</v>
      </c>
      <c r="L64" s="106">
        <v>1</v>
      </c>
      <c r="M64" s="24">
        <f t="shared" si="0"/>
        <v>291927.14010000002</v>
      </c>
      <c r="N64" s="24">
        <f t="shared" ref="N64" si="25">H64*L64</f>
        <v>29192.71401</v>
      </c>
      <c r="O64" s="24">
        <f t="shared" ref="O64" si="26">M64-N64</f>
        <v>262734.42609000002</v>
      </c>
      <c r="P64" s="25">
        <f t="shared" si="6"/>
        <v>26273.442609000002</v>
      </c>
      <c r="Q64" s="25">
        <f t="shared" ref="Q64" si="27">P64+N64</f>
        <v>55466.156619000001</v>
      </c>
      <c r="R64" s="25">
        <f t="shared" ref="R64" si="28">M64-Q64</f>
        <v>236460.983481</v>
      </c>
    </row>
    <row r="65" spans="1:18" ht="15" thickBot="1" x14ac:dyDescent="0.35">
      <c r="A65" s="163">
        <v>255</v>
      </c>
      <c r="B65" s="159" t="s">
        <v>176</v>
      </c>
      <c r="C65" s="165">
        <v>36363.64</v>
      </c>
      <c r="D65" s="160">
        <v>45610</v>
      </c>
      <c r="E65" s="160" t="s">
        <v>38</v>
      </c>
      <c r="F65" s="161">
        <v>36363.64</v>
      </c>
      <c r="G65" s="124">
        <v>36510.549105600003</v>
      </c>
      <c r="H65" s="124">
        <v>7302.1098211199997</v>
      </c>
      <c r="I65" s="76">
        <f t="shared" ref="I65:I67" si="29">G65-H65</f>
        <v>29208.439284480002</v>
      </c>
      <c r="J65" s="162" t="s">
        <v>20</v>
      </c>
      <c r="K65" s="167">
        <v>20</v>
      </c>
      <c r="L65" s="106">
        <v>1</v>
      </c>
      <c r="M65" s="24">
        <f t="shared" si="0"/>
        <v>36510.549105600003</v>
      </c>
      <c r="N65" s="24">
        <f t="shared" ref="N65:N67" si="30">H65*L65</f>
        <v>7302.1098211199997</v>
      </c>
      <c r="O65" s="24">
        <f t="shared" ref="O65:O67" si="31">M65-N65</f>
        <v>29208.439284480002</v>
      </c>
      <c r="P65" s="25">
        <f t="shared" si="6"/>
        <v>5841.6878568960001</v>
      </c>
      <c r="Q65" s="25">
        <f t="shared" ref="Q65:Q67" si="32">P65+N65</f>
        <v>13143.797678015999</v>
      </c>
      <c r="R65" s="25">
        <f t="shared" ref="R65:R67" si="33">M65-Q65</f>
        <v>23366.751427584004</v>
      </c>
    </row>
    <row r="66" spans="1:18" ht="15" thickBot="1" x14ac:dyDescent="0.35">
      <c r="A66" s="163">
        <v>255</v>
      </c>
      <c r="B66" s="159" t="s">
        <v>178</v>
      </c>
      <c r="C66" s="165">
        <v>90788</v>
      </c>
      <c r="D66" s="160">
        <v>45610</v>
      </c>
      <c r="E66" s="160" t="s">
        <v>156</v>
      </c>
      <c r="F66" s="161">
        <v>90788</v>
      </c>
      <c r="G66" s="124">
        <v>91154.783519999997</v>
      </c>
      <c r="H66" s="124">
        <v>18230.956704</v>
      </c>
      <c r="I66" s="76">
        <f t="shared" si="29"/>
        <v>72923.826816000001</v>
      </c>
      <c r="J66" s="162" t="s">
        <v>20</v>
      </c>
      <c r="K66" s="167">
        <v>20</v>
      </c>
      <c r="L66" s="106">
        <v>1</v>
      </c>
      <c r="M66" s="24">
        <f t="shared" si="0"/>
        <v>91154.783519999997</v>
      </c>
      <c r="N66" s="24">
        <f t="shared" si="30"/>
        <v>18230.956704</v>
      </c>
      <c r="O66" s="24">
        <f t="shared" si="31"/>
        <v>72923.826816000001</v>
      </c>
      <c r="P66" s="25">
        <f t="shared" si="6"/>
        <v>14584.7653632</v>
      </c>
      <c r="Q66" s="25">
        <f t="shared" si="32"/>
        <v>32815.722067199997</v>
      </c>
      <c r="R66" s="25">
        <f t="shared" si="33"/>
        <v>58339.061452800001</v>
      </c>
    </row>
    <row r="67" spans="1:18" ht="15" thickBot="1" x14ac:dyDescent="0.35">
      <c r="A67" s="163">
        <v>255</v>
      </c>
      <c r="B67" s="159" t="s">
        <v>179</v>
      </c>
      <c r="C67" s="165">
        <v>29500</v>
      </c>
      <c r="D67" s="160">
        <v>45615</v>
      </c>
      <c r="E67" s="160" t="s">
        <v>157</v>
      </c>
      <c r="F67" s="161">
        <v>29500</v>
      </c>
      <c r="G67" s="124">
        <v>29619.18</v>
      </c>
      <c r="H67" s="124">
        <v>2961.9179999999997</v>
      </c>
      <c r="I67" s="76">
        <f t="shared" si="29"/>
        <v>26657.262000000002</v>
      </c>
      <c r="J67" s="162" t="s">
        <v>20</v>
      </c>
      <c r="K67" s="167">
        <v>10</v>
      </c>
      <c r="L67" s="106">
        <v>1</v>
      </c>
      <c r="M67" s="24">
        <f t="shared" ref="M67:M69" si="34">G67*L67</f>
        <v>29619.18</v>
      </c>
      <c r="N67" s="24">
        <f t="shared" si="30"/>
        <v>2961.9179999999997</v>
      </c>
      <c r="O67" s="24">
        <f t="shared" si="31"/>
        <v>26657.262000000002</v>
      </c>
      <c r="P67" s="25">
        <f t="shared" si="6"/>
        <v>2665.7262000000001</v>
      </c>
      <c r="Q67" s="25">
        <f t="shared" si="32"/>
        <v>5627.6441999999997</v>
      </c>
      <c r="R67" s="25">
        <f t="shared" si="33"/>
        <v>23991.535800000001</v>
      </c>
    </row>
    <row r="68" spans="1:18" ht="15" thickBot="1" x14ac:dyDescent="0.35">
      <c r="A68" s="163">
        <v>255</v>
      </c>
      <c r="B68" s="159" t="s">
        <v>37</v>
      </c>
      <c r="C68" s="165">
        <v>45454.55</v>
      </c>
      <c r="D68" s="160">
        <v>45650</v>
      </c>
      <c r="E68" s="160" t="s">
        <v>38</v>
      </c>
      <c r="F68" s="161">
        <v>45454.55</v>
      </c>
      <c r="G68" s="124">
        <v>45454.55</v>
      </c>
      <c r="H68" s="124">
        <v>9090.91</v>
      </c>
      <c r="I68" s="76">
        <f t="shared" ref="I68" si="35">G68-H68</f>
        <v>36363.64</v>
      </c>
      <c r="J68" s="162" t="s">
        <v>20</v>
      </c>
      <c r="K68" s="167">
        <v>20</v>
      </c>
      <c r="L68" s="106">
        <v>1</v>
      </c>
      <c r="M68" s="24">
        <f t="shared" si="34"/>
        <v>45454.55</v>
      </c>
      <c r="N68" s="24">
        <f t="shared" ref="N68" si="36">H68*L68</f>
        <v>9090.91</v>
      </c>
      <c r="O68" s="24">
        <f t="shared" ref="O68" si="37">M68-N68</f>
        <v>36363.64</v>
      </c>
      <c r="P68" s="25">
        <f t="shared" ref="P68:P69" si="38">K68*O68/100</f>
        <v>7272.7280000000001</v>
      </c>
      <c r="Q68" s="25">
        <f t="shared" ref="Q68" si="39">P68+N68</f>
        <v>16363.637999999999</v>
      </c>
      <c r="R68" s="25">
        <f t="shared" ref="R68" si="40">M68-Q68</f>
        <v>29090.912000000004</v>
      </c>
    </row>
    <row r="69" spans="1:18" ht="15" thickBot="1" x14ac:dyDescent="0.35">
      <c r="A69" s="163">
        <v>255</v>
      </c>
      <c r="B69" s="159" t="s">
        <v>35</v>
      </c>
      <c r="C69" s="165">
        <v>35241.67</v>
      </c>
      <c r="D69" s="160">
        <v>45650</v>
      </c>
      <c r="E69" s="160" t="s">
        <v>158</v>
      </c>
      <c r="F69" s="161">
        <v>35241.67</v>
      </c>
      <c r="G69" s="124">
        <v>35241.67</v>
      </c>
      <c r="H69" s="124">
        <v>8810.4174999999996</v>
      </c>
      <c r="I69" s="76">
        <f t="shared" ref="I69" si="41">G69-H69</f>
        <v>26431.252499999999</v>
      </c>
      <c r="J69" s="162" t="s">
        <v>20</v>
      </c>
      <c r="K69" s="167">
        <v>25</v>
      </c>
      <c r="L69" s="106">
        <v>1</v>
      </c>
      <c r="M69" s="24">
        <f t="shared" si="34"/>
        <v>35241.67</v>
      </c>
      <c r="N69" s="24">
        <f t="shared" ref="N69" si="42">H69*L69</f>
        <v>8810.4174999999996</v>
      </c>
      <c r="O69" s="24">
        <f t="shared" ref="O69" si="43">M69-N69</f>
        <v>26431.252499999999</v>
      </c>
      <c r="P69" s="25">
        <f t="shared" si="38"/>
        <v>6607.8131249999997</v>
      </c>
      <c r="Q69" s="25">
        <f t="shared" ref="Q69" si="44">P69+N69</f>
        <v>15418.230625</v>
      </c>
      <c r="R69" s="25">
        <f t="shared" ref="R69" si="45">M69-Q69</f>
        <v>19823.439374999998</v>
      </c>
    </row>
    <row r="70" spans="1:18" x14ac:dyDescent="0.3">
      <c r="A70" s="96"/>
      <c r="B70" s="51" t="s">
        <v>22</v>
      </c>
      <c r="C70" s="97">
        <f>SUM(C3:C69)</f>
        <v>1412336.56</v>
      </c>
      <c r="D70" s="96"/>
      <c r="E70" s="96"/>
      <c r="F70" s="97">
        <f>SUM(F3:F69)</f>
        <v>1412336.56</v>
      </c>
      <c r="G70" s="97">
        <f>SUM(G3:G69)</f>
        <v>4019518.684442326</v>
      </c>
      <c r="H70" s="97">
        <f>SUM(H3:H69)</f>
        <v>1571763.957152294</v>
      </c>
      <c r="I70" s="97">
        <f>SUM(I3:I69)</f>
        <v>2447754.7272900329</v>
      </c>
      <c r="J70" s="97"/>
      <c r="K70" s="97"/>
      <c r="L70" s="97"/>
      <c r="M70" s="97">
        <f>SUM(M3:M69)</f>
        <v>4019518.684442326</v>
      </c>
      <c r="N70" s="97">
        <f t="shared" ref="N70:R70" si="46">SUM(N3:N69)</f>
        <v>1571763.957152294</v>
      </c>
      <c r="O70" s="97">
        <f t="shared" si="46"/>
        <v>2447754.7272900329</v>
      </c>
      <c r="P70" s="97">
        <f t="shared" si="46"/>
        <v>297571.92201185756</v>
      </c>
      <c r="Q70" s="97">
        <f t="shared" si="46"/>
        <v>1869335.8791641505</v>
      </c>
      <c r="R70" s="25">
        <f t="shared" si="46"/>
        <v>2150182.8052781746</v>
      </c>
    </row>
    <row r="71" spans="1:18" x14ac:dyDescent="0.3">
      <c r="M71" s="29">
        <f>M70-G70</f>
        <v>0</v>
      </c>
      <c r="N71" s="29">
        <f>N70-H70</f>
        <v>0</v>
      </c>
    </row>
    <row r="72" spans="1:18" x14ac:dyDescent="0.3">
      <c r="G72" s="29"/>
      <c r="P72" s="29"/>
    </row>
    <row r="73" spans="1:18" ht="15" thickBot="1" x14ac:dyDescent="0.35">
      <c r="G73" s="29"/>
    </row>
    <row r="74" spans="1:18" ht="19.8" customHeight="1" thickBot="1" x14ac:dyDescent="0.35">
      <c r="A74" s="185" t="s">
        <v>0</v>
      </c>
      <c r="B74" s="186"/>
      <c r="C74" s="186"/>
      <c r="D74" s="186"/>
      <c r="E74" s="169"/>
      <c r="F74" s="2"/>
      <c r="G74" s="172" t="s">
        <v>181</v>
      </c>
      <c r="H74" s="172"/>
      <c r="I74" s="172"/>
      <c r="J74" s="172"/>
      <c r="K74" s="173"/>
      <c r="L74" s="8"/>
      <c r="M74" s="174"/>
      <c r="N74" s="174"/>
      <c r="O74" s="187"/>
      <c r="P74" s="5" t="s">
        <v>182</v>
      </c>
      <c r="Q74" s="6"/>
    </row>
    <row r="75" spans="1:18" ht="48.6" thickBot="1" x14ac:dyDescent="0.35">
      <c r="A75" s="9" t="s">
        <v>1</v>
      </c>
      <c r="B75" s="10" t="s">
        <v>2</v>
      </c>
      <c r="C75" s="33" t="s">
        <v>3</v>
      </c>
      <c r="D75" s="11" t="s">
        <v>4</v>
      </c>
      <c r="E75" s="11" t="s">
        <v>5</v>
      </c>
      <c r="F75" s="12" t="s">
        <v>6</v>
      </c>
      <c r="G75" s="12" t="s">
        <v>15</v>
      </c>
      <c r="H75" s="12" t="s">
        <v>16</v>
      </c>
      <c r="I75" s="13" t="s">
        <v>8</v>
      </c>
      <c r="J75" s="12" t="s">
        <v>9</v>
      </c>
      <c r="K75" s="14" t="s">
        <v>10</v>
      </c>
      <c r="L75" s="18" t="s">
        <v>14</v>
      </c>
      <c r="M75" s="19" t="s">
        <v>15</v>
      </c>
      <c r="N75" s="12" t="s">
        <v>16</v>
      </c>
      <c r="O75" s="12" t="s">
        <v>17</v>
      </c>
      <c r="P75" s="15" t="s">
        <v>11</v>
      </c>
      <c r="Q75" s="16" t="s">
        <v>12</v>
      </c>
      <c r="R75" s="25" t="s">
        <v>13</v>
      </c>
    </row>
    <row r="76" spans="1:18" s="45" customFormat="1" ht="15" thickBot="1" x14ac:dyDescent="0.35">
      <c r="A76" s="163">
        <v>255</v>
      </c>
      <c r="B76" s="159" t="s">
        <v>176</v>
      </c>
      <c r="C76" s="165">
        <v>32727.27</v>
      </c>
      <c r="D76" s="160">
        <v>45679</v>
      </c>
      <c r="E76" s="160" t="s">
        <v>38</v>
      </c>
      <c r="F76" s="165">
        <v>32727.27</v>
      </c>
      <c r="G76" s="165">
        <v>32727.27</v>
      </c>
      <c r="H76" s="124">
        <v>0</v>
      </c>
      <c r="I76" s="165">
        <v>32727.27</v>
      </c>
      <c r="J76" s="162" t="s">
        <v>20</v>
      </c>
      <c r="K76" s="167">
        <v>20</v>
      </c>
      <c r="L76" s="106"/>
      <c r="M76" s="24">
        <v>32727.27</v>
      </c>
      <c r="N76" s="24">
        <v>0</v>
      </c>
      <c r="O76" s="24">
        <v>32727.27</v>
      </c>
      <c r="P76" s="25">
        <f t="shared" ref="P76:P88" si="47">M76*K76/100</f>
        <v>6545.4540000000006</v>
      </c>
      <c r="Q76" s="25">
        <f t="shared" ref="Q76:Q88" si="48">N76+P76</f>
        <v>6545.4540000000006</v>
      </c>
      <c r="R76" s="25">
        <f t="shared" ref="R76:R88" si="49">M76-Q76</f>
        <v>26181.815999999999</v>
      </c>
    </row>
    <row r="77" spans="1:18" s="45" customFormat="1" ht="23.4" thickBot="1" x14ac:dyDescent="0.35">
      <c r="A77" s="163">
        <v>255</v>
      </c>
      <c r="B77" s="159" t="s">
        <v>186</v>
      </c>
      <c r="C77" s="165">
        <v>63674.16</v>
      </c>
      <c r="D77" s="160">
        <v>45722</v>
      </c>
      <c r="E77" s="160" t="s">
        <v>187</v>
      </c>
      <c r="F77" s="165">
        <v>63674.16</v>
      </c>
      <c r="G77" s="165">
        <v>63674.16</v>
      </c>
      <c r="H77" s="124">
        <v>0</v>
      </c>
      <c r="I77" s="124">
        <v>63674.16</v>
      </c>
      <c r="J77" s="162" t="s">
        <v>20</v>
      </c>
      <c r="K77" s="167">
        <v>10</v>
      </c>
      <c r="L77" s="106"/>
      <c r="M77" s="124">
        <v>63674.16</v>
      </c>
      <c r="N77" s="24">
        <v>0</v>
      </c>
      <c r="O77" s="124">
        <v>63674.16</v>
      </c>
      <c r="P77" s="25">
        <f t="shared" si="47"/>
        <v>6367.4160000000011</v>
      </c>
      <c r="Q77" s="25">
        <f t="shared" si="48"/>
        <v>6367.4160000000011</v>
      </c>
      <c r="R77" s="25">
        <f t="shared" si="49"/>
        <v>57306.744000000006</v>
      </c>
    </row>
    <row r="78" spans="1:18" s="45" customFormat="1" ht="15" thickBot="1" x14ac:dyDescent="0.35">
      <c r="A78" s="163">
        <v>255</v>
      </c>
      <c r="B78" s="159" t="s">
        <v>188</v>
      </c>
      <c r="C78" s="165">
        <v>19750</v>
      </c>
      <c r="D78" s="160">
        <v>45739</v>
      </c>
      <c r="E78" s="160" t="s">
        <v>189</v>
      </c>
      <c r="F78" s="161">
        <v>19750</v>
      </c>
      <c r="G78" s="161">
        <v>19750</v>
      </c>
      <c r="H78" s="124">
        <v>0</v>
      </c>
      <c r="I78" s="76">
        <v>19750</v>
      </c>
      <c r="J78" s="162" t="s">
        <v>20</v>
      </c>
      <c r="K78" s="167">
        <v>20</v>
      </c>
      <c r="L78" s="106"/>
      <c r="M78" s="24">
        <v>19750</v>
      </c>
      <c r="N78" s="24">
        <v>0</v>
      </c>
      <c r="O78" s="24">
        <v>19750</v>
      </c>
      <c r="P78" s="25">
        <f t="shared" si="47"/>
        <v>3950</v>
      </c>
      <c r="Q78" s="25">
        <f t="shared" si="48"/>
        <v>3950</v>
      </c>
      <c r="R78" s="25">
        <f t="shared" si="49"/>
        <v>15800</v>
      </c>
    </row>
    <row r="79" spans="1:18" s="45" customFormat="1" ht="15" thickBot="1" x14ac:dyDescent="0.35">
      <c r="A79" s="163">
        <v>255</v>
      </c>
      <c r="B79" s="159" t="s">
        <v>190</v>
      </c>
      <c r="C79" s="165">
        <v>45000</v>
      </c>
      <c r="D79" s="160">
        <v>45744</v>
      </c>
      <c r="E79" s="160" t="s">
        <v>191</v>
      </c>
      <c r="F79" s="161">
        <v>45000</v>
      </c>
      <c r="G79" s="124">
        <v>45000</v>
      </c>
      <c r="H79" s="124">
        <v>0</v>
      </c>
      <c r="I79" s="76">
        <v>45000</v>
      </c>
      <c r="J79" s="162" t="s">
        <v>20</v>
      </c>
      <c r="K79" s="167">
        <v>20</v>
      </c>
      <c r="L79" s="106"/>
      <c r="M79" s="24">
        <v>45000</v>
      </c>
      <c r="N79" s="24">
        <v>0</v>
      </c>
      <c r="O79" s="24">
        <v>45000</v>
      </c>
      <c r="P79" s="25">
        <f t="shared" si="47"/>
        <v>9000</v>
      </c>
      <c r="Q79" s="25">
        <f t="shared" si="48"/>
        <v>9000</v>
      </c>
      <c r="R79" s="25">
        <f t="shared" si="49"/>
        <v>36000</v>
      </c>
    </row>
    <row r="80" spans="1:18" s="45" customFormat="1" ht="23.4" thickBot="1" x14ac:dyDescent="0.35">
      <c r="A80" s="163">
        <v>255</v>
      </c>
      <c r="B80" s="159" t="s">
        <v>194</v>
      </c>
      <c r="C80" s="165">
        <v>42000</v>
      </c>
      <c r="D80" s="160">
        <v>45769</v>
      </c>
      <c r="E80" s="160" t="s">
        <v>195</v>
      </c>
      <c r="F80" s="161">
        <v>42000</v>
      </c>
      <c r="G80" s="124">
        <v>42000</v>
      </c>
      <c r="H80" s="124">
        <v>0</v>
      </c>
      <c r="I80" s="76">
        <v>42000</v>
      </c>
      <c r="J80" s="162" t="s">
        <v>20</v>
      </c>
      <c r="K80" s="167">
        <v>20</v>
      </c>
      <c r="L80" s="106"/>
      <c r="M80" s="24">
        <v>42000</v>
      </c>
      <c r="N80" s="24">
        <v>0</v>
      </c>
      <c r="O80" s="24">
        <v>42000</v>
      </c>
      <c r="P80" s="25">
        <f t="shared" si="47"/>
        <v>8400</v>
      </c>
      <c r="Q80" s="25">
        <f t="shared" si="48"/>
        <v>8400</v>
      </c>
      <c r="R80" s="25">
        <f t="shared" si="49"/>
        <v>33600</v>
      </c>
    </row>
    <row r="81" spans="1:18" s="45" customFormat="1" ht="15" thickBot="1" x14ac:dyDescent="0.35">
      <c r="A81" s="163">
        <v>255</v>
      </c>
      <c r="B81" s="159" t="s">
        <v>90</v>
      </c>
      <c r="C81" s="165">
        <v>23458.58</v>
      </c>
      <c r="D81" s="160">
        <v>45792</v>
      </c>
      <c r="E81" s="160" t="s">
        <v>196</v>
      </c>
      <c r="F81" s="161">
        <v>23458.58</v>
      </c>
      <c r="G81" s="124">
        <v>23458.58</v>
      </c>
      <c r="H81" s="124">
        <v>0</v>
      </c>
      <c r="I81" s="76">
        <v>23458.58</v>
      </c>
      <c r="J81" s="162" t="s">
        <v>20</v>
      </c>
      <c r="K81" s="167">
        <v>25</v>
      </c>
      <c r="L81" s="106"/>
      <c r="M81" s="24">
        <v>23458.58</v>
      </c>
      <c r="N81" s="24">
        <v>0</v>
      </c>
      <c r="O81" s="24">
        <v>23458.58</v>
      </c>
      <c r="P81" s="25">
        <f t="shared" si="47"/>
        <v>5864.6450000000004</v>
      </c>
      <c r="Q81" s="25">
        <f t="shared" si="48"/>
        <v>5864.6450000000004</v>
      </c>
      <c r="R81" s="25">
        <f t="shared" si="49"/>
        <v>17593.935000000001</v>
      </c>
    </row>
    <row r="82" spans="1:18" s="45" customFormat="1" ht="15" thickBot="1" x14ac:dyDescent="0.35">
      <c r="A82" s="163">
        <v>255</v>
      </c>
      <c r="B82" s="159" t="s">
        <v>197</v>
      </c>
      <c r="C82" s="165">
        <v>65250</v>
      </c>
      <c r="D82" s="160">
        <v>45798</v>
      </c>
      <c r="E82" s="160" t="s">
        <v>198</v>
      </c>
      <c r="F82" s="161">
        <v>65250</v>
      </c>
      <c r="G82" s="124">
        <v>65250</v>
      </c>
      <c r="H82" s="124">
        <v>0</v>
      </c>
      <c r="I82" s="76">
        <v>65250</v>
      </c>
      <c r="J82" s="162" t="s">
        <v>20</v>
      </c>
      <c r="K82" s="167">
        <v>20</v>
      </c>
      <c r="L82" s="106"/>
      <c r="M82" s="24">
        <v>65250</v>
      </c>
      <c r="N82" s="24">
        <v>0</v>
      </c>
      <c r="O82" s="24">
        <v>65250</v>
      </c>
      <c r="P82" s="25">
        <f t="shared" si="47"/>
        <v>13050</v>
      </c>
      <c r="Q82" s="25">
        <f t="shared" si="48"/>
        <v>13050</v>
      </c>
      <c r="R82" s="25">
        <f t="shared" si="49"/>
        <v>52200</v>
      </c>
    </row>
    <row r="83" spans="1:18" s="45" customFormat="1" ht="15" thickBot="1" x14ac:dyDescent="0.35">
      <c r="A83" s="163">
        <v>255</v>
      </c>
      <c r="B83" s="159" t="s">
        <v>199</v>
      </c>
      <c r="C83" s="165">
        <v>25020</v>
      </c>
      <c r="D83" s="160">
        <v>45801</v>
      </c>
      <c r="E83" s="160" t="s">
        <v>200</v>
      </c>
      <c r="F83" s="161">
        <v>25020</v>
      </c>
      <c r="G83" s="124">
        <v>25020</v>
      </c>
      <c r="H83" s="124">
        <v>0</v>
      </c>
      <c r="I83" s="76">
        <v>25020</v>
      </c>
      <c r="J83" s="162" t="s">
        <v>20</v>
      </c>
      <c r="K83" s="167">
        <v>25</v>
      </c>
      <c r="L83" s="106"/>
      <c r="M83" s="24">
        <v>25020</v>
      </c>
      <c r="N83" s="24">
        <v>0</v>
      </c>
      <c r="O83" s="24">
        <v>25020</v>
      </c>
      <c r="P83" s="25">
        <f t="shared" si="47"/>
        <v>6255</v>
      </c>
      <c r="Q83" s="25">
        <f t="shared" si="48"/>
        <v>6255</v>
      </c>
      <c r="R83" s="25">
        <f t="shared" si="49"/>
        <v>18765</v>
      </c>
    </row>
    <row r="84" spans="1:18" s="45" customFormat="1" ht="15" thickBot="1" x14ac:dyDescent="0.35">
      <c r="A84" s="163">
        <v>255</v>
      </c>
      <c r="B84" s="159" t="s">
        <v>116</v>
      </c>
      <c r="C84" s="165">
        <v>28900</v>
      </c>
      <c r="D84" s="160">
        <v>45820</v>
      </c>
      <c r="E84" s="160" t="s">
        <v>196</v>
      </c>
      <c r="F84" s="161">
        <v>28900</v>
      </c>
      <c r="G84" s="124">
        <v>28900</v>
      </c>
      <c r="H84" s="124">
        <v>0</v>
      </c>
      <c r="I84" s="76">
        <v>28900</v>
      </c>
      <c r="J84" s="162" t="s">
        <v>20</v>
      </c>
      <c r="K84" s="167">
        <v>25</v>
      </c>
      <c r="L84" s="106"/>
      <c r="M84" s="24">
        <v>28900</v>
      </c>
      <c r="N84" s="24">
        <v>0</v>
      </c>
      <c r="O84" s="24">
        <v>28900</v>
      </c>
      <c r="P84" s="25">
        <f t="shared" si="47"/>
        <v>7225</v>
      </c>
      <c r="Q84" s="25">
        <f t="shared" si="48"/>
        <v>7225</v>
      </c>
      <c r="R84" s="25">
        <f t="shared" si="49"/>
        <v>21675</v>
      </c>
    </row>
    <row r="85" spans="1:18" s="45" customFormat="1" ht="15" thickBot="1" x14ac:dyDescent="0.35">
      <c r="A85" s="163">
        <v>255</v>
      </c>
      <c r="B85" s="159" t="s">
        <v>204</v>
      </c>
      <c r="C85" s="165">
        <v>45000</v>
      </c>
      <c r="D85" s="160">
        <v>45842</v>
      </c>
      <c r="E85" s="160" t="s">
        <v>205</v>
      </c>
      <c r="F85" s="161">
        <v>45000</v>
      </c>
      <c r="G85" s="124">
        <v>45000</v>
      </c>
      <c r="H85" s="124">
        <v>0</v>
      </c>
      <c r="I85" s="76">
        <v>45000</v>
      </c>
      <c r="J85" s="162" t="s">
        <v>20</v>
      </c>
      <c r="K85" s="167">
        <v>10</v>
      </c>
      <c r="L85" s="106"/>
      <c r="M85" s="24">
        <v>45000</v>
      </c>
      <c r="N85" s="24">
        <v>0</v>
      </c>
      <c r="O85" s="24">
        <v>45000</v>
      </c>
      <c r="P85" s="25">
        <f t="shared" si="47"/>
        <v>4500</v>
      </c>
      <c r="Q85" s="25">
        <f t="shared" si="48"/>
        <v>4500</v>
      </c>
      <c r="R85" s="25">
        <f t="shared" si="49"/>
        <v>40500</v>
      </c>
    </row>
    <row r="86" spans="1:18" s="45" customFormat="1" ht="15" thickBot="1" x14ac:dyDescent="0.35">
      <c r="A86" s="163">
        <v>255</v>
      </c>
      <c r="B86" s="159" t="s">
        <v>206</v>
      </c>
      <c r="C86" s="165">
        <v>34560</v>
      </c>
      <c r="D86" s="160">
        <v>45855</v>
      </c>
      <c r="E86" s="160" t="s">
        <v>196</v>
      </c>
      <c r="F86" s="161">
        <v>34560</v>
      </c>
      <c r="G86" s="124">
        <v>34560</v>
      </c>
      <c r="H86" s="124">
        <v>0</v>
      </c>
      <c r="I86" s="76">
        <v>34560</v>
      </c>
      <c r="J86" s="162" t="s">
        <v>20</v>
      </c>
      <c r="K86" s="167">
        <v>20</v>
      </c>
      <c r="L86" s="106"/>
      <c r="M86" s="24">
        <v>34560</v>
      </c>
      <c r="N86" s="24">
        <v>0</v>
      </c>
      <c r="O86" s="24">
        <v>34560</v>
      </c>
      <c r="P86" s="25">
        <f t="shared" si="47"/>
        <v>6912</v>
      </c>
      <c r="Q86" s="25">
        <f t="shared" si="48"/>
        <v>6912</v>
      </c>
      <c r="R86" s="25">
        <f t="shared" si="49"/>
        <v>27648</v>
      </c>
    </row>
    <row r="87" spans="1:18" s="45" customFormat="1" ht="15" thickBot="1" x14ac:dyDescent="0.35">
      <c r="A87" s="163">
        <v>255</v>
      </c>
      <c r="B87" s="159" t="s">
        <v>207</v>
      </c>
      <c r="C87" s="165">
        <v>17947.560000000001</v>
      </c>
      <c r="D87" s="160">
        <v>45859</v>
      </c>
      <c r="E87" s="160" t="s">
        <v>196</v>
      </c>
      <c r="F87" s="161">
        <v>17947.560000000001</v>
      </c>
      <c r="G87" s="124">
        <v>17947.560000000001</v>
      </c>
      <c r="H87" s="124">
        <v>0</v>
      </c>
      <c r="I87" s="124">
        <v>17947.560000000001</v>
      </c>
      <c r="J87" s="162" t="s">
        <v>20</v>
      </c>
      <c r="K87" s="167">
        <v>25</v>
      </c>
      <c r="L87" s="106"/>
      <c r="M87" s="24">
        <v>17947.560000000001</v>
      </c>
      <c r="N87" s="24">
        <v>0</v>
      </c>
      <c r="O87" s="24">
        <v>17947.560000000001</v>
      </c>
      <c r="P87" s="25">
        <f t="shared" si="47"/>
        <v>4486.8900000000003</v>
      </c>
      <c r="Q87" s="25">
        <f t="shared" si="48"/>
        <v>4486.8900000000003</v>
      </c>
      <c r="R87" s="25">
        <f t="shared" si="49"/>
        <v>13460.670000000002</v>
      </c>
    </row>
    <row r="88" spans="1:18" s="45" customFormat="1" ht="15" thickBot="1" x14ac:dyDescent="0.35">
      <c r="A88" s="163">
        <v>255</v>
      </c>
      <c r="B88" s="159" t="s">
        <v>208</v>
      </c>
      <c r="C88" s="165">
        <v>19000</v>
      </c>
      <c r="D88" s="160">
        <v>45895</v>
      </c>
      <c r="E88" s="160" t="s">
        <v>196</v>
      </c>
      <c r="F88" s="161">
        <v>19000</v>
      </c>
      <c r="G88" s="124">
        <v>19000</v>
      </c>
      <c r="H88" s="124">
        <v>0</v>
      </c>
      <c r="I88" s="76">
        <v>19000</v>
      </c>
      <c r="J88" s="162" t="s">
        <v>20</v>
      </c>
      <c r="K88" s="167">
        <v>20</v>
      </c>
      <c r="L88" s="106"/>
      <c r="M88" s="24">
        <v>19000</v>
      </c>
      <c r="N88" s="24">
        <v>0</v>
      </c>
      <c r="O88" s="24">
        <v>19000</v>
      </c>
      <c r="P88" s="25">
        <f t="shared" si="47"/>
        <v>3800</v>
      </c>
      <c r="Q88" s="25">
        <f t="shared" si="48"/>
        <v>3800</v>
      </c>
      <c r="R88" s="25">
        <f t="shared" si="49"/>
        <v>15200</v>
      </c>
    </row>
    <row r="89" spans="1:18" x14ac:dyDescent="0.3">
      <c r="A89" s="21"/>
      <c r="B89" s="51" t="s">
        <v>22</v>
      </c>
      <c r="C89" s="80"/>
      <c r="D89" s="80"/>
      <c r="E89" s="80">
        <f>SUM(E49:E58)</f>
        <v>0</v>
      </c>
      <c r="F89" s="80">
        <f>SUM(F76:F88)</f>
        <v>462287.57</v>
      </c>
      <c r="G89" s="80">
        <f>SUM(G76:G88)</f>
        <v>462287.57</v>
      </c>
      <c r="H89" s="80">
        <f>SUM(H76:H88)</f>
        <v>0</v>
      </c>
      <c r="I89" s="80">
        <f>SUM(I76:I88)</f>
        <v>462287.57</v>
      </c>
      <c r="J89" s="80"/>
      <c r="K89" s="167"/>
      <c r="L89" s="80"/>
      <c r="M89" s="80">
        <f>SUM(M76:M88)</f>
        <v>462287.57</v>
      </c>
      <c r="N89" s="80">
        <f>SUM(N76:N88)</f>
        <v>0</v>
      </c>
      <c r="O89" s="80">
        <f>SUM(O76:O88)</f>
        <v>462287.57</v>
      </c>
      <c r="P89" s="80">
        <f>SUM(P76:P88)</f>
        <v>86356.404999999999</v>
      </c>
      <c r="Q89" s="80">
        <f>SUM(Q76:Q88)</f>
        <v>86356.404999999999</v>
      </c>
    </row>
    <row r="90" spans="1:18" x14ac:dyDescent="0.3">
      <c r="M90" s="29">
        <f>M89-F89</f>
        <v>0</v>
      </c>
    </row>
    <row r="91" spans="1:18" x14ac:dyDescent="0.3">
      <c r="E91" t="s">
        <v>22</v>
      </c>
      <c r="F91" s="29">
        <f>F89+G70</f>
        <v>4481806.2544423258</v>
      </c>
    </row>
    <row r="92" spans="1:18" x14ac:dyDescent="0.3">
      <c r="M92" s="29">
        <f>M90+M71</f>
        <v>0</v>
      </c>
    </row>
    <row r="95" spans="1:18" ht="15" thickBot="1" x14ac:dyDescent="0.35">
      <c r="Q95" s="29">
        <f>M89+M70</f>
        <v>4481806.2544423258</v>
      </c>
    </row>
    <row r="96" spans="1:18" x14ac:dyDescent="0.3">
      <c r="A96" s="179" t="s">
        <v>43</v>
      </c>
      <c r="B96" s="180"/>
      <c r="C96" s="180"/>
      <c r="D96" s="180"/>
      <c r="E96" s="180"/>
      <c r="F96" s="180"/>
      <c r="G96" s="180"/>
      <c r="H96" s="180"/>
      <c r="I96" s="180"/>
      <c r="J96" s="181"/>
    </row>
    <row r="97" spans="1:10" ht="15" thickBot="1" x14ac:dyDescent="0.35">
      <c r="A97" s="182"/>
      <c r="B97" s="183"/>
      <c r="C97" s="183"/>
      <c r="D97" s="183"/>
      <c r="E97" s="183"/>
      <c r="F97" s="183"/>
      <c r="G97" s="183"/>
      <c r="H97" s="183"/>
      <c r="I97" s="183"/>
      <c r="J97" s="184"/>
    </row>
    <row r="100" spans="1:10" x14ac:dyDescent="0.3">
      <c r="A100" s="128"/>
      <c r="B100" s="128"/>
      <c r="C100" s="128"/>
      <c r="D100" s="128"/>
      <c r="E100" s="128"/>
      <c r="F100" s="128"/>
      <c r="G100" s="128"/>
      <c r="H100" s="128"/>
      <c r="I100" s="128"/>
      <c r="J100" s="128"/>
    </row>
    <row r="101" spans="1:10" x14ac:dyDescent="0.3">
      <c r="E101" s="45"/>
      <c r="F101" s="45"/>
      <c r="G101" s="45"/>
      <c r="H101" s="45"/>
    </row>
    <row r="102" spans="1:10" x14ac:dyDescent="0.3">
      <c r="E102" s="23"/>
      <c r="F102" s="43" t="s">
        <v>26</v>
      </c>
      <c r="G102" s="43" t="s">
        <v>25</v>
      </c>
      <c r="H102" s="45"/>
    </row>
    <row r="103" spans="1:10" x14ac:dyDescent="0.3">
      <c r="E103" s="23" t="s">
        <v>23</v>
      </c>
      <c r="F103" s="25">
        <f>G70</f>
        <v>4019518.684442326</v>
      </c>
      <c r="G103" s="25">
        <f>H70</f>
        <v>1571763.957152294</v>
      </c>
      <c r="H103" s="45"/>
    </row>
    <row r="104" spans="1:10" x14ac:dyDescent="0.3">
      <c r="E104" s="23" t="s">
        <v>24</v>
      </c>
      <c r="F104" s="25" t="e">
        <f>#REF!</f>
        <v>#REF!</v>
      </c>
      <c r="G104" s="25" t="e">
        <f>#REF!</f>
        <v>#REF!</v>
      </c>
    </row>
    <row r="105" spans="1:10" x14ac:dyDescent="0.3">
      <c r="E105" s="23" t="s">
        <v>46</v>
      </c>
      <c r="F105" s="25">
        <f>M89</f>
        <v>462287.57</v>
      </c>
      <c r="G105" s="25">
        <f>Q89</f>
        <v>86356.404999999999</v>
      </c>
    </row>
    <row r="106" spans="1:10" x14ac:dyDescent="0.3">
      <c r="E106" s="60" t="s">
        <v>22</v>
      </c>
      <c r="F106" s="43" t="e">
        <f>SUM(F103:F105)</f>
        <v>#REF!</v>
      </c>
      <c r="G106" s="43" t="e">
        <f>SUM(G103:G105)</f>
        <v>#REF!</v>
      </c>
    </row>
    <row r="107" spans="1:10" x14ac:dyDescent="0.3">
      <c r="E107" s="42"/>
      <c r="F107" s="41"/>
      <c r="G107" s="41"/>
    </row>
    <row r="108" spans="1:10" x14ac:dyDescent="0.3">
      <c r="E108" s="61" t="s">
        <v>27</v>
      </c>
      <c r="F108" s="41" t="e">
        <f>#REF!+F89+F70</f>
        <v>#REF!</v>
      </c>
      <c r="G108" s="41">
        <v>135199.43</v>
      </c>
      <c r="H108" s="29" t="e">
        <f>F108-G108</f>
        <v>#REF!</v>
      </c>
    </row>
    <row r="109" spans="1:10" x14ac:dyDescent="0.3">
      <c r="E109" s="61" t="s">
        <v>30</v>
      </c>
      <c r="F109" s="41" t="e">
        <f>F106-F108</f>
        <v>#REF!</v>
      </c>
      <c r="G109" s="41"/>
    </row>
    <row r="110" spans="1:10" x14ac:dyDescent="0.3">
      <c r="E110" s="61" t="s">
        <v>29</v>
      </c>
      <c r="F110" s="41">
        <v>0</v>
      </c>
      <c r="G110" s="41"/>
    </row>
    <row r="111" spans="1:10" x14ac:dyDescent="0.3">
      <c r="E111" s="62" t="s">
        <v>28</v>
      </c>
      <c r="F111" s="63" t="e">
        <f>F109-F110</f>
        <v>#REF!</v>
      </c>
      <c r="G111" s="41"/>
    </row>
  </sheetData>
  <mergeCells count="6">
    <mergeCell ref="A1:D1"/>
    <mergeCell ref="A96:J97"/>
    <mergeCell ref="M1:O1"/>
    <mergeCell ref="A74:D74"/>
    <mergeCell ref="G74:K74"/>
    <mergeCell ref="M74:O74"/>
  </mergeCells>
  <pageMargins left="0.70866141732283472" right="0.70866141732283472" top="0.74803149606299213" bottom="0.74803149606299213" header="0.31496062992125984" footer="0.31496062992125984"/>
  <pageSetup paperSize="9" scale="57" fitToHeight="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opLeftCell="A22" workbookViewId="0">
      <selection activeCell="F27" sqref="F27:K27"/>
    </sheetView>
  </sheetViews>
  <sheetFormatPr defaultRowHeight="14.4" x14ac:dyDescent="0.3"/>
  <cols>
    <col min="2" max="2" width="14.6640625" bestFit="1" customWidth="1"/>
    <col min="3" max="3" width="12.5546875" bestFit="1" customWidth="1"/>
    <col min="4" max="4" width="16.33203125" bestFit="1" customWidth="1"/>
    <col min="5" max="5" width="12.5546875" bestFit="1" customWidth="1"/>
    <col min="6" max="6" width="14" customWidth="1"/>
    <col min="7" max="7" width="13.77734375" bestFit="1" customWidth="1"/>
    <col min="8" max="8" width="12.6640625" bestFit="1" customWidth="1"/>
    <col min="9" max="9" width="13.44140625" bestFit="1" customWidth="1"/>
    <col min="10" max="10" width="11.5546875" bestFit="1" customWidth="1"/>
    <col min="11" max="11" width="12.6640625" bestFit="1" customWidth="1"/>
    <col min="12" max="12" width="13.77734375" bestFit="1" customWidth="1"/>
    <col min="13" max="13" width="14" bestFit="1" customWidth="1"/>
    <col min="14" max="14" width="12.6640625" bestFit="1" customWidth="1"/>
    <col min="15" max="16" width="15.5546875" bestFit="1" customWidth="1"/>
  </cols>
  <sheetData>
    <row r="1" spans="1:15" x14ac:dyDescent="0.3">
      <c r="B1" t="s">
        <v>40</v>
      </c>
      <c r="C1" t="s">
        <v>41</v>
      </c>
      <c r="D1" t="s">
        <v>42</v>
      </c>
      <c r="E1" t="s">
        <v>22</v>
      </c>
      <c r="F1" t="s">
        <v>28</v>
      </c>
    </row>
    <row r="2" spans="1:15" x14ac:dyDescent="0.3">
      <c r="A2">
        <v>250</v>
      </c>
    </row>
    <row r="3" spans="1:15" x14ac:dyDescent="0.3">
      <c r="A3">
        <v>251</v>
      </c>
      <c r="B3" s="29"/>
      <c r="C3" s="29"/>
      <c r="D3" s="29"/>
      <c r="E3" s="29">
        <f>C3+D3</f>
        <v>0</v>
      </c>
      <c r="F3" s="29">
        <f>E3-B3</f>
        <v>0</v>
      </c>
    </row>
    <row r="4" spans="1:15" x14ac:dyDescent="0.3">
      <c r="A4">
        <v>252</v>
      </c>
      <c r="B4" s="29"/>
      <c r="C4" s="29"/>
      <c r="D4" s="29"/>
      <c r="E4" s="29">
        <f t="shared" ref="E4:E7" si="0">C4+D4</f>
        <v>0</v>
      </c>
      <c r="F4" s="29">
        <f t="shared" ref="F4:F7" si="1">E4-B4</f>
        <v>0</v>
      </c>
    </row>
    <row r="5" spans="1:15" x14ac:dyDescent="0.3">
      <c r="A5">
        <v>253</v>
      </c>
      <c r="B5" s="29"/>
      <c r="C5" s="29"/>
      <c r="D5" s="29"/>
      <c r="E5" s="29">
        <f t="shared" si="0"/>
        <v>0</v>
      </c>
      <c r="F5" s="29">
        <f t="shared" si="1"/>
        <v>0</v>
      </c>
    </row>
    <row r="6" spans="1:15" x14ac:dyDescent="0.3">
      <c r="A6">
        <v>254</v>
      </c>
      <c r="B6" s="29"/>
      <c r="C6" s="29"/>
      <c r="D6" s="29"/>
      <c r="E6" s="29">
        <f t="shared" si="0"/>
        <v>0</v>
      </c>
      <c r="F6" s="29">
        <f t="shared" si="1"/>
        <v>0</v>
      </c>
    </row>
    <row r="7" spans="1:15" x14ac:dyDescent="0.3">
      <c r="A7">
        <v>255</v>
      </c>
      <c r="B7" s="29"/>
      <c r="C7" s="29"/>
      <c r="D7" s="29"/>
      <c r="E7" s="29">
        <f t="shared" si="0"/>
        <v>0</v>
      </c>
      <c r="F7" s="29">
        <f t="shared" si="1"/>
        <v>0</v>
      </c>
    </row>
    <row r="8" spans="1:15" x14ac:dyDescent="0.3">
      <c r="A8" s="64" t="s">
        <v>22</v>
      </c>
      <c r="B8" s="90">
        <f>SUM(B2:B7)</f>
        <v>0</v>
      </c>
      <c r="C8" s="90">
        <f t="shared" ref="C8:F8" si="2">SUM(C2:C7)</f>
        <v>0</v>
      </c>
      <c r="D8" s="90">
        <f t="shared" si="2"/>
        <v>0</v>
      </c>
      <c r="E8" s="90">
        <f t="shared" si="2"/>
        <v>0</v>
      </c>
      <c r="F8" s="90">
        <f t="shared" si="2"/>
        <v>0</v>
      </c>
    </row>
    <row r="10" spans="1:15" x14ac:dyDescent="0.3">
      <c r="A10" s="64" t="s">
        <v>22</v>
      </c>
      <c r="B10" s="90">
        <f>C8+D8</f>
        <v>0</v>
      </c>
    </row>
    <row r="11" spans="1:15" ht="15" thickBot="1" x14ac:dyDescent="0.35">
      <c r="A11" s="64"/>
      <c r="B11" s="90"/>
    </row>
    <row r="12" spans="1:15" x14ac:dyDescent="0.3">
      <c r="A12" s="188" t="s">
        <v>49</v>
      </c>
      <c r="B12" s="189"/>
      <c r="C12" s="189"/>
      <c r="D12" s="189"/>
      <c r="E12" s="189"/>
      <c r="F12" s="191" t="s">
        <v>51</v>
      </c>
      <c r="G12" s="191"/>
      <c r="H12" s="191"/>
      <c r="I12" s="191"/>
      <c r="J12" s="191"/>
      <c r="K12" s="191"/>
      <c r="L12" s="191" t="s">
        <v>56</v>
      </c>
      <c r="M12" s="191"/>
    </row>
    <row r="13" spans="1:15" x14ac:dyDescent="0.3">
      <c r="A13" s="96"/>
      <c r="B13" s="96" t="s">
        <v>47</v>
      </c>
      <c r="C13" s="96" t="s">
        <v>48</v>
      </c>
      <c r="D13" s="96" t="s">
        <v>28</v>
      </c>
      <c r="E13" s="96"/>
      <c r="F13" s="96" t="s">
        <v>52</v>
      </c>
      <c r="G13" s="96" t="s">
        <v>53</v>
      </c>
      <c r="H13" s="96" t="s">
        <v>22</v>
      </c>
      <c r="I13" s="96" t="s">
        <v>28</v>
      </c>
      <c r="J13" s="119" t="s">
        <v>54</v>
      </c>
      <c r="K13" s="119" t="s">
        <v>55</v>
      </c>
      <c r="L13" s="96" t="s">
        <v>47</v>
      </c>
      <c r="M13" s="96" t="s">
        <v>57</v>
      </c>
      <c r="N13" s="96" t="s">
        <v>50</v>
      </c>
      <c r="O13" s="96" t="s">
        <v>58</v>
      </c>
    </row>
    <row r="14" spans="1:15" x14ac:dyDescent="0.3">
      <c r="A14" s="96">
        <v>250</v>
      </c>
      <c r="B14" s="97">
        <v>0</v>
      </c>
      <c r="C14" s="97">
        <v>0</v>
      </c>
      <c r="D14" s="97">
        <f>B14-C14</f>
        <v>0</v>
      </c>
      <c r="E14" s="96"/>
      <c r="F14" s="97"/>
      <c r="G14" s="97">
        <v>0</v>
      </c>
      <c r="H14" s="97">
        <f>F14+G14</f>
        <v>0</v>
      </c>
      <c r="I14" s="97">
        <f>H14-C14</f>
        <v>0</v>
      </c>
      <c r="J14" s="97">
        <v>0</v>
      </c>
      <c r="K14" s="97">
        <f>I14+J14</f>
        <v>0</v>
      </c>
      <c r="L14" s="97">
        <v>0</v>
      </c>
      <c r="M14" s="97">
        <v>0</v>
      </c>
      <c r="N14" s="97">
        <f>M14-L14</f>
        <v>0</v>
      </c>
      <c r="O14" s="97">
        <f>N14+K14</f>
        <v>0</v>
      </c>
    </row>
    <row r="15" spans="1:15" x14ac:dyDescent="0.3">
      <c r="A15" s="96">
        <v>251</v>
      </c>
      <c r="B15" s="97">
        <v>301787.11</v>
      </c>
      <c r="C15" s="97">
        <f>242687.11+59100</f>
        <v>301787.11</v>
      </c>
      <c r="D15" s="97">
        <f t="shared" ref="D15:D18" si="3">B15-C15</f>
        <v>0</v>
      </c>
      <c r="E15" s="96"/>
      <c r="F15" s="97">
        <v>289994.11</v>
      </c>
      <c r="G15" s="97">
        <v>59100</v>
      </c>
      <c r="H15" s="97">
        <f t="shared" ref="H15:H19" si="4">F15+G15</f>
        <v>349094.11</v>
      </c>
      <c r="I15" s="97">
        <f t="shared" ref="I15:I19" si="5">H15-C15</f>
        <v>47307</v>
      </c>
      <c r="J15" s="97">
        <v>0</v>
      </c>
      <c r="K15" s="97">
        <f>I15-J15</f>
        <v>47307</v>
      </c>
      <c r="L15" s="97">
        <v>0</v>
      </c>
      <c r="M15" s="97">
        <v>0</v>
      </c>
      <c r="N15" s="97">
        <f>M15-L15</f>
        <v>0</v>
      </c>
      <c r="O15" s="97">
        <f>N15+K15</f>
        <v>47307</v>
      </c>
    </row>
    <row r="16" spans="1:15" x14ac:dyDescent="0.3">
      <c r="A16" s="96">
        <v>252</v>
      </c>
      <c r="B16" s="97">
        <v>11655.21</v>
      </c>
      <c r="C16" s="97">
        <v>11655.21</v>
      </c>
      <c r="D16" s="97">
        <f t="shared" si="3"/>
        <v>0</v>
      </c>
      <c r="E16" s="96"/>
      <c r="F16" s="97">
        <v>0</v>
      </c>
      <c r="G16" s="97">
        <v>11655.21</v>
      </c>
      <c r="H16" s="97">
        <f t="shared" si="4"/>
        <v>11655.21</v>
      </c>
      <c r="I16" s="97">
        <f t="shared" si="5"/>
        <v>0</v>
      </c>
      <c r="J16" s="97">
        <f>D16</f>
        <v>0</v>
      </c>
      <c r="K16" s="97">
        <f t="shared" ref="K16:K19" si="6">I16-J16</f>
        <v>0</v>
      </c>
      <c r="L16" s="97">
        <v>0</v>
      </c>
      <c r="M16" s="97">
        <v>0</v>
      </c>
      <c r="N16" s="97">
        <f t="shared" ref="N16:N18" si="7">M16-L16</f>
        <v>0</v>
      </c>
      <c r="O16" s="97">
        <f t="shared" ref="O16:O19" si="8">N16+K16</f>
        <v>0</v>
      </c>
    </row>
    <row r="17" spans="1:16" x14ac:dyDescent="0.3">
      <c r="A17" s="96">
        <v>253</v>
      </c>
      <c r="B17" s="97">
        <v>0</v>
      </c>
      <c r="C17" s="97">
        <v>0</v>
      </c>
      <c r="D17" s="97">
        <f t="shared" si="3"/>
        <v>0</v>
      </c>
      <c r="E17" s="96"/>
      <c r="F17" s="97">
        <v>0</v>
      </c>
      <c r="G17" s="97">
        <v>0</v>
      </c>
      <c r="H17" s="97">
        <f t="shared" si="4"/>
        <v>0</v>
      </c>
      <c r="I17" s="97">
        <f t="shared" si="5"/>
        <v>0</v>
      </c>
      <c r="J17" s="97">
        <f>D17</f>
        <v>0</v>
      </c>
      <c r="K17" s="97">
        <f t="shared" si="6"/>
        <v>0</v>
      </c>
      <c r="L17" s="97">
        <v>0</v>
      </c>
      <c r="M17" s="97">
        <v>0</v>
      </c>
      <c r="N17" s="97">
        <f t="shared" ref="N17" si="9">M17-L17</f>
        <v>0</v>
      </c>
      <c r="O17" s="97">
        <f t="shared" si="8"/>
        <v>0</v>
      </c>
    </row>
    <row r="18" spans="1:16" x14ac:dyDescent="0.3">
      <c r="A18" s="96">
        <v>254</v>
      </c>
      <c r="B18" s="97">
        <v>766413.41</v>
      </c>
      <c r="C18" s="97">
        <v>766413.41</v>
      </c>
      <c r="D18" s="97">
        <f t="shared" si="3"/>
        <v>0</v>
      </c>
      <c r="E18" s="96"/>
      <c r="F18" s="97">
        <v>0</v>
      </c>
      <c r="G18" s="97">
        <v>766413.41</v>
      </c>
      <c r="H18" s="97">
        <f t="shared" si="4"/>
        <v>766413.41</v>
      </c>
      <c r="I18" s="97">
        <f t="shared" si="5"/>
        <v>0</v>
      </c>
      <c r="J18" s="97">
        <f>D18</f>
        <v>0</v>
      </c>
      <c r="K18" s="97">
        <f t="shared" si="6"/>
        <v>0</v>
      </c>
      <c r="L18" s="97">
        <v>0</v>
      </c>
      <c r="M18" s="97">
        <v>0</v>
      </c>
      <c r="N18" s="97">
        <f t="shared" si="7"/>
        <v>0</v>
      </c>
      <c r="O18" s="97">
        <f t="shared" si="8"/>
        <v>0</v>
      </c>
    </row>
    <row r="19" spans="1:16" x14ac:dyDescent="0.3">
      <c r="A19" s="96">
        <v>255</v>
      </c>
      <c r="B19" s="97">
        <f>892777.64-28000</f>
        <v>864777.64</v>
      </c>
      <c r="C19" s="97">
        <f>856998.57+7779.07</f>
        <v>864777.6399999999</v>
      </c>
      <c r="D19" s="97">
        <f t="shared" ref="D19" si="10">B19-C19</f>
        <v>0</v>
      </c>
      <c r="E19" s="96"/>
      <c r="F19" s="97">
        <f>1024053.3</f>
        <v>1024053.3</v>
      </c>
      <c r="G19" s="97">
        <f>7779.07</f>
        <v>7779.07</v>
      </c>
      <c r="H19" s="97">
        <f t="shared" si="4"/>
        <v>1031832.37</v>
      </c>
      <c r="I19" s="97">
        <f t="shared" si="5"/>
        <v>167054.7300000001</v>
      </c>
      <c r="J19" s="97">
        <f>D19</f>
        <v>0</v>
      </c>
      <c r="K19" s="97">
        <f t="shared" si="6"/>
        <v>167054.7300000001</v>
      </c>
      <c r="L19" s="97">
        <v>28000</v>
      </c>
      <c r="M19" s="97">
        <v>28000</v>
      </c>
      <c r="N19" s="97">
        <f t="shared" ref="N19" si="11">M19-L19</f>
        <v>0</v>
      </c>
      <c r="O19" s="97">
        <f t="shared" si="8"/>
        <v>167054.7300000001</v>
      </c>
    </row>
    <row r="20" spans="1:16" x14ac:dyDescent="0.3">
      <c r="B20" s="29"/>
      <c r="C20" s="29"/>
      <c r="D20" s="29"/>
      <c r="J20" s="97"/>
      <c r="K20" s="97">
        <f>SUM(K14:K19)</f>
        <v>214361.7300000001</v>
      </c>
      <c r="O20" s="90">
        <f>SUM(O14:O19)</f>
        <v>214361.7300000001</v>
      </c>
    </row>
    <row r="21" spans="1:16" x14ac:dyDescent="0.3">
      <c r="A21" s="64" t="s">
        <v>44</v>
      </c>
      <c r="B21" s="29"/>
      <c r="C21" s="29"/>
      <c r="D21" s="29"/>
      <c r="J21" s="117"/>
      <c r="K21" s="117"/>
    </row>
    <row r="22" spans="1:16" x14ac:dyDescent="0.3">
      <c r="B22" s="29"/>
      <c r="C22" s="29"/>
      <c r="D22" s="29"/>
      <c r="J22" s="117"/>
      <c r="K22" s="117"/>
    </row>
    <row r="23" spans="1:16" x14ac:dyDescent="0.3">
      <c r="B23" s="29"/>
      <c r="C23" s="29"/>
      <c r="D23" s="29"/>
      <c r="J23" s="117"/>
      <c r="K23" s="117"/>
    </row>
    <row r="24" spans="1:16" x14ac:dyDescent="0.3">
      <c r="B24" s="29"/>
      <c r="C24" s="29"/>
      <c r="D24" s="29"/>
      <c r="J24" s="117"/>
      <c r="K24" s="117"/>
    </row>
    <row r="25" spans="1:16" x14ac:dyDescent="0.3">
      <c r="B25" s="29"/>
      <c r="C25" s="29"/>
      <c r="D25" s="29"/>
    </row>
    <row r="26" spans="1:16" ht="15" thickBot="1" x14ac:dyDescent="0.35">
      <c r="B26" s="29"/>
      <c r="C26" s="29"/>
      <c r="D26" s="29"/>
    </row>
    <row r="27" spans="1:16" x14ac:dyDescent="0.3">
      <c r="A27" s="188" t="s">
        <v>25</v>
      </c>
      <c r="B27" s="189"/>
      <c r="C27" s="189"/>
      <c r="D27" s="189"/>
      <c r="E27" s="190"/>
      <c r="F27" s="191" t="s">
        <v>51</v>
      </c>
      <c r="G27" s="191"/>
      <c r="H27" s="191"/>
      <c r="I27" s="191"/>
      <c r="J27" s="191"/>
      <c r="K27" s="191"/>
      <c r="L27" s="77"/>
      <c r="M27" s="77"/>
      <c r="N27" s="77"/>
      <c r="O27" s="77"/>
      <c r="P27" s="77"/>
    </row>
    <row r="28" spans="1:16" x14ac:dyDescent="0.3">
      <c r="A28" s="96"/>
      <c r="B28" s="96" t="s">
        <v>47</v>
      </c>
      <c r="C28" s="96" t="s">
        <v>48</v>
      </c>
      <c r="D28" s="96" t="s">
        <v>28</v>
      </c>
      <c r="E28" s="96"/>
      <c r="F28" s="96" t="s">
        <v>52</v>
      </c>
      <c r="G28" s="96" t="s">
        <v>33</v>
      </c>
      <c r="H28" s="96" t="s">
        <v>22</v>
      </c>
      <c r="I28" s="96" t="s">
        <v>28</v>
      </c>
      <c r="J28" s="119" t="s">
        <v>54</v>
      </c>
      <c r="K28" s="119" t="s">
        <v>55</v>
      </c>
      <c r="L28" s="119" t="s">
        <v>59</v>
      </c>
      <c r="M28" s="119" t="s">
        <v>60</v>
      </c>
      <c r="N28" s="119" t="s">
        <v>61</v>
      </c>
      <c r="O28" s="119" t="s">
        <v>62</v>
      </c>
      <c r="P28" s="119" t="s">
        <v>58</v>
      </c>
    </row>
    <row r="29" spans="1:16" x14ac:dyDescent="0.3">
      <c r="A29" s="96">
        <v>250</v>
      </c>
      <c r="B29" s="97">
        <v>0</v>
      </c>
      <c r="C29" s="97">
        <v>0</v>
      </c>
      <c r="D29" s="97">
        <f>B29-C29</f>
        <v>0</v>
      </c>
      <c r="E29" s="96"/>
      <c r="F29" s="97"/>
      <c r="G29" s="97">
        <v>0</v>
      </c>
      <c r="H29" s="97">
        <f>F29+G29</f>
        <v>0</v>
      </c>
      <c r="I29" s="97">
        <f>H29-C29</f>
        <v>0</v>
      </c>
      <c r="J29" s="97">
        <v>0</v>
      </c>
      <c r="K29" s="97">
        <f>I29+J29</f>
        <v>0</v>
      </c>
      <c r="L29" s="97">
        <v>0</v>
      </c>
      <c r="M29" s="97">
        <v>0</v>
      </c>
      <c r="N29" s="97">
        <f>M29-L29</f>
        <v>0</v>
      </c>
      <c r="O29" s="97">
        <f>N29+K29</f>
        <v>0</v>
      </c>
      <c r="P29" s="120"/>
    </row>
    <row r="30" spans="1:16" x14ac:dyDescent="0.3">
      <c r="A30" s="96">
        <v>251</v>
      </c>
      <c r="B30" s="97">
        <v>269214.21000000002</v>
      </c>
      <c r="C30" s="97">
        <f>59100+210114.21</f>
        <v>269214.20999999996</v>
      </c>
      <c r="D30" s="97">
        <f t="shared" ref="D30:D34" si="12">B30-C30</f>
        <v>0</v>
      </c>
      <c r="E30" s="96"/>
      <c r="F30" s="97">
        <v>289994.11</v>
      </c>
      <c r="G30" s="97">
        <v>59100</v>
      </c>
      <c r="H30" s="97">
        <f t="shared" ref="H30:H34" si="13">F30+G30</f>
        <v>349094.11</v>
      </c>
      <c r="I30" s="97">
        <f t="shared" ref="I30:I34" si="14">H30-C30</f>
        <v>79879.900000000023</v>
      </c>
      <c r="J30" s="97">
        <v>0</v>
      </c>
      <c r="K30" s="97">
        <f>I30-J30</f>
        <v>79879.900000000023</v>
      </c>
      <c r="L30" s="97">
        <v>0</v>
      </c>
      <c r="M30" s="97">
        <v>0</v>
      </c>
      <c r="N30" s="97">
        <f>M30-L30</f>
        <v>0</v>
      </c>
      <c r="O30" s="97">
        <f>N30+K30</f>
        <v>79879.900000000023</v>
      </c>
      <c r="P30" s="97">
        <f>N30-O30</f>
        <v>-79879.900000000023</v>
      </c>
    </row>
    <row r="31" spans="1:16" x14ac:dyDescent="0.3">
      <c r="A31" s="96">
        <v>252</v>
      </c>
      <c r="B31" s="97">
        <v>11655.21</v>
      </c>
      <c r="C31" s="97">
        <v>11655.21</v>
      </c>
      <c r="D31" s="97">
        <f t="shared" si="12"/>
        <v>0</v>
      </c>
      <c r="E31" s="96"/>
      <c r="F31" s="97">
        <v>0</v>
      </c>
      <c r="G31" s="97">
        <v>11655.21</v>
      </c>
      <c r="H31" s="97">
        <f t="shared" si="13"/>
        <v>11655.21</v>
      </c>
      <c r="I31" s="97">
        <f t="shared" si="14"/>
        <v>0</v>
      </c>
      <c r="J31" s="97">
        <f>D31</f>
        <v>0</v>
      </c>
      <c r="K31" s="97">
        <f t="shared" ref="K31:K34" si="15">I31-J31</f>
        <v>0</v>
      </c>
      <c r="L31" s="97">
        <v>0</v>
      </c>
      <c r="M31" s="97">
        <v>0</v>
      </c>
      <c r="N31" s="97">
        <f t="shared" ref="N31:N34" si="16">M31-L31</f>
        <v>0</v>
      </c>
      <c r="O31" s="97">
        <f t="shared" ref="O31:O34" si="17">N31+K31</f>
        <v>0</v>
      </c>
      <c r="P31" s="97">
        <f t="shared" ref="P31:P34" si="18">N31-O31</f>
        <v>0</v>
      </c>
    </row>
    <row r="32" spans="1:16" x14ac:dyDescent="0.3">
      <c r="A32" s="96">
        <v>253</v>
      </c>
      <c r="B32" s="97">
        <v>0</v>
      </c>
      <c r="C32" s="97">
        <v>0</v>
      </c>
      <c r="D32" s="97">
        <f t="shared" si="12"/>
        <v>0</v>
      </c>
      <c r="E32" s="96"/>
      <c r="F32" s="97">
        <v>0</v>
      </c>
      <c r="G32" s="97">
        <v>0</v>
      </c>
      <c r="H32" s="97">
        <f t="shared" si="13"/>
        <v>0</v>
      </c>
      <c r="I32" s="97">
        <f t="shared" si="14"/>
        <v>0</v>
      </c>
      <c r="J32" s="97">
        <f>D32</f>
        <v>0</v>
      </c>
      <c r="K32" s="97">
        <f t="shared" si="15"/>
        <v>0</v>
      </c>
      <c r="L32" s="97">
        <v>0</v>
      </c>
      <c r="M32" s="97">
        <v>0</v>
      </c>
      <c r="N32" s="97">
        <f t="shared" si="16"/>
        <v>0</v>
      </c>
      <c r="O32" s="97">
        <f t="shared" si="17"/>
        <v>0</v>
      </c>
      <c r="P32" s="97">
        <f t="shared" si="18"/>
        <v>0</v>
      </c>
    </row>
    <row r="33" spans="1:16" x14ac:dyDescent="0.3">
      <c r="A33" s="96">
        <v>254</v>
      </c>
      <c r="B33" s="97">
        <v>766413.41</v>
      </c>
      <c r="C33" s="97">
        <v>766413.41</v>
      </c>
      <c r="D33" s="97">
        <f t="shared" si="12"/>
        <v>0</v>
      </c>
      <c r="E33" s="96"/>
      <c r="F33" s="97">
        <v>0</v>
      </c>
      <c r="G33" s="97">
        <v>766413.41</v>
      </c>
      <c r="H33" s="97">
        <f t="shared" si="13"/>
        <v>766413.41</v>
      </c>
      <c r="I33" s="97">
        <f t="shared" si="14"/>
        <v>0</v>
      </c>
      <c r="J33" s="97">
        <f>D33</f>
        <v>0</v>
      </c>
      <c r="K33" s="97">
        <f t="shared" si="15"/>
        <v>0</v>
      </c>
      <c r="L33" s="97">
        <v>0</v>
      </c>
      <c r="M33" s="97">
        <v>0</v>
      </c>
      <c r="N33" s="97">
        <f t="shared" si="16"/>
        <v>0</v>
      </c>
      <c r="O33" s="97">
        <f t="shared" si="17"/>
        <v>0</v>
      </c>
      <c r="P33" s="97">
        <f t="shared" si="18"/>
        <v>0</v>
      </c>
    </row>
    <row r="34" spans="1:16" x14ac:dyDescent="0.3">
      <c r="A34" s="96">
        <v>255</v>
      </c>
      <c r="B34" s="97"/>
      <c r="C34" s="97">
        <f>687714.66+779.07</f>
        <v>688493.73</v>
      </c>
      <c r="D34" s="97">
        <f t="shared" si="12"/>
        <v>-688493.73</v>
      </c>
      <c r="E34" s="96"/>
      <c r="F34" s="97">
        <f>1024053.3</f>
        <v>1024053.3</v>
      </c>
      <c r="G34" s="97">
        <f>7779.07</f>
        <v>7779.07</v>
      </c>
      <c r="H34" s="97">
        <f t="shared" si="13"/>
        <v>1031832.37</v>
      </c>
      <c r="I34" s="97">
        <f t="shared" si="14"/>
        <v>343338.64</v>
      </c>
      <c r="J34" s="97">
        <f>D34</f>
        <v>-688493.73</v>
      </c>
      <c r="K34" s="97">
        <f t="shared" si="15"/>
        <v>1031832.37</v>
      </c>
      <c r="L34" s="97">
        <v>28000</v>
      </c>
      <c r="M34" s="97">
        <v>28000</v>
      </c>
      <c r="N34" s="97">
        <f t="shared" si="16"/>
        <v>0</v>
      </c>
      <c r="O34" s="97">
        <f t="shared" si="17"/>
        <v>1031832.37</v>
      </c>
      <c r="P34" s="97">
        <f t="shared" si="18"/>
        <v>-1031832.37</v>
      </c>
    </row>
    <row r="35" spans="1:16" x14ac:dyDescent="0.3">
      <c r="A35" s="96" t="s">
        <v>50</v>
      </c>
      <c r="B35" s="97"/>
      <c r="C35" s="97">
        <v>0</v>
      </c>
      <c r="D35" s="97"/>
      <c r="E35" s="96"/>
      <c r="F35" s="97"/>
      <c r="G35" s="97"/>
      <c r="H35" s="97"/>
      <c r="I35" s="97"/>
      <c r="J35" s="97"/>
      <c r="K35" s="97"/>
      <c r="L35" s="97"/>
      <c r="M35" s="97"/>
      <c r="N35" s="97">
        <f t="shared" ref="N35" si="19">SUM(N30:N34)</f>
        <v>0</v>
      </c>
      <c r="O35" s="97"/>
      <c r="P35" s="97"/>
    </row>
    <row r="36" spans="1:16" x14ac:dyDescent="0.3">
      <c r="B36" s="29">
        <f>SUM(B29:B35)</f>
        <v>1047282.8300000001</v>
      </c>
      <c r="D36" s="29">
        <f>SUM(D29:D35)</f>
        <v>-688493.73</v>
      </c>
    </row>
    <row r="37" spans="1:16" x14ac:dyDescent="0.3">
      <c r="B37" s="118"/>
    </row>
    <row r="38" spans="1:16" x14ac:dyDescent="0.3">
      <c r="B38" s="29">
        <f>B36+B37</f>
        <v>1047282.8300000001</v>
      </c>
      <c r="C38" s="29">
        <f>SUM(C29:C37)</f>
        <v>1735776.56</v>
      </c>
    </row>
  </sheetData>
  <mergeCells count="5">
    <mergeCell ref="A12:E12"/>
    <mergeCell ref="A27:E27"/>
    <mergeCell ref="F12:K12"/>
    <mergeCell ref="F27:K27"/>
    <mergeCell ref="L12:M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7</vt:i4>
      </vt:variant>
    </vt:vector>
  </HeadingPairs>
  <TitlesOfParts>
    <vt:vector size="14" baseType="lpstr">
      <vt:lpstr>252</vt:lpstr>
      <vt:lpstr>253</vt:lpstr>
      <vt:lpstr>254</vt:lpstr>
      <vt:lpstr>264</vt:lpstr>
      <vt:lpstr>251</vt:lpstr>
      <vt:lpstr>255</vt:lpstr>
      <vt:lpstr>toplam</vt:lpstr>
      <vt:lpstr>'251'!Yazdırma_Alanı</vt:lpstr>
      <vt:lpstr>'252'!Yazdırma_Alanı</vt:lpstr>
      <vt:lpstr>'253'!Yazdırma_Alanı</vt:lpstr>
      <vt:lpstr>'254'!Yazdırma_Alanı</vt:lpstr>
      <vt:lpstr>'255'!Yazdırma_Alanı</vt:lpstr>
      <vt:lpstr>'264'!Yazdırma_Alanı</vt:lpstr>
      <vt:lpstr>toplam!Yazdırma_Alanı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2025-11-07T06:54:39Z</cp:lastPrinted>
  <dcterms:created xsi:type="dcterms:W3CDTF">2024-08-20T07:52:45Z</dcterms:created>
  <dcterms:modified xsi:type="dcterms:W3CDTF">2025-11-07T06:54:40Z</dcterms:modified>
</cp:coreProperties>
</file>